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ml.chartshapes+xml"/>
  <Override PartName="/xl/charts/chart4.xml" ContentType="application/vnd.openxmlformats-officedocument.drawingml.chart+xml"/>
  <Override PartName="/xl/drawings/drawing4.xml" ContentType="application/vnd.openxmlformats-officedocument.drawingml.chartshapes+xml"/>
  <Override PartName="/xl/charts/chart5.xml" ContentType="application/vnd.openxmlformats-officedocument.drawingml.chart+xml"/>
  <Override PartName="/xl/drawings/drawing5.xml" ContentType="application/vnd.openxmlformats-officedocument.drawingml.chartshapes+xml"/>
  <Override PartName="/xl/charts/chart6.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harts/colors1.xml" ContentType="application/vnd.ms-office.chartcolorstyle+xml"/>
  <Override PartName="/xl/charts/style1.xml" ContentType="application/vnd.ms-office.chartstyle+xml"/>
  <Override PartName="/xl/charts/colors2.xml" ContentType="application/vnd.ms-office.chartcolorstyle+xml"/>
  <Override PartName="/xl/charts/style2.xml" ContentType="application/vnd.ms-office.chartstyle+xml"/>
  <Override PartName="/xl/charts/colors3.xml" ContentType="application/vnd.ms-office.chartcolorstyle+xml"/>
  <Override PartName="/xl/charts/style3.xml" ContentType="application/vnd.ms-office.chartstyle+xml"/>
  <Override PartName="/xl/charts/colors4.xml" ContentType="application/vnd.ms-office.chartcolorstyle+xml"/>
  <Override PartName="/xl/charts/style4.xml" ContentType="application/vnd.ms-office.chartstyle+xml"/>
  <Override PartName="/xl/charts/colors5.xml" ContentType="application/vnd.ms-office.chartcolorstyle+xml"/>
  <Override PartName="/xl/charts/style5.xml" ContentType="application/vnd.ms-office.chartstyle+xml"/>
  <Override PartName="/xl/charts/colors6.xml" ContentType="application/vnd.ms-office.chartcolorstyle+xml"/>
  <Override PartName="/xl/charts/style6.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hidePivotFieldList="1"/>
  <bookViews>
    <workbookView xWindow="1500" yWindow="690" windowWidth="5070" windowHeight="5850"/>
  </bookViews>
  <sheets>
    <sheet name="Cover Page" sheetId="8" r:id="rId1"/>
    <sheet name="Analysis" sheetId="3" r:id="rId2"/>
    <sheet name="Data" sheetId="2" r:id="rId3"/>
    <sheet name="Reference" sheetId="7" r:id="rId4"/>
  </sheets>
  <externalReferences>
    <externalReference r:id="rId5"/>
  </externalReferences>
  <definedNames>
    <definedName name="ExpResult" localSheetId="0">#REF!</definedName>
    <definedName name="ExpResult">#REF!</definedName>
    <definedName name="InputVal" localSheetId="0">#REF!</definedName>
    <definedName name="InputVal">#REF!</definedName>
    <definedName name="InputValDivMaxTimes10" localSheetId="0">#REF!</definedName>
    <definedName name="InputValDivMaxTimes10">#REF!</definedName>
    <definedName name="_xlnm.Print_Area" localSheetId="0">'Cover Page'!$A$1:$A$27</definedName>
    <definedName name="Rho">#REF!</definedName>
  </definedNames>
  <calcPr calcId="145621"/>
</workbook>
</file>

<file path=xl/calcChain.xml><?xml version="1.0" encoding="utf-8"?>
<calcChain xmlns="http://schemas.openxmlformats.org/spreadsheetml/2006/main">
  <c r="AC13" i="3" l="1"/>
  <c r="A19" i="2" l="1"/>
  <c r="A33" i="2" l="1"/>
  <c r="G20" i="2" l="1"/>
  <c r="G19" i="2" s="1"/>
  <c r="A32" i="2" l="1"/>
  <c r="A34" i="2" s="1"/>
  <c r="A25" i="2"/>
  <c r="A20" i="2"/>
  <c r="A18" i="2"/>
  <c r="A12" i="2" l="1"/>
  <c r="A21" i="2" s="1"/>
  <c r="A28" i="2" s="1"/>
  <c r="A35" i="2" s="1"/>
  <c r="B36" i="2" s="1"/>
  <c r="I21" i="2" l="1"/>
  <c r="I22" i="2" s="1"/>
  <c r="G21" i="2"/>
  <c r="P20" i="3"/>
  <c r="P37" i="3"/>
  <c r="A10" i="2"/>
  <c r="A9" i="2"/>
  <c r="A11" i="2" l="1"/>
  <c r="J37" i="3"/>
  <c r="J24" i="3"/>
  <c r="K20" i="3"/>
  <c r="J20" i="3"/>
  <c r="K14" i="3"/>
  <c r="J14" i="3"/>
  <c r="A7" i="2" l="1"/>
  <c r="P14" i="3" l="1"/>
  <c r="G11" i="2"/>
  <c r="A26" i="2"/>
  <c r="A27" i="2" s="1"/>
  <c r="P24" i="3" l="1"/>
  <c r="G28" i="2"/>
  <c r="G10" i="2"/>
  <c r="G12" i="2"/>
  <c r="AD37" i="3"/>
  <c r="L37" i="3"/>
  <c r="AD24" i="3"/>
  <c r="L24" i="3"/>
  <c r="L20" i="3" l="1"/>
  <c r="L14" i="3" l="1"/>
  <c r="D9" i="3" l="1"/>
  <c r="U11" i="3" s="1"/>
  <c r="Y24" i="3" l="1"/>
  <c r="Y37" i="3"/>
  <c r="Y14" i="3"/>
  <c r="Y20" i="3"/>
  <c r="D7" i="3"/>
  <c r="S11" i="3" s="1"/>
  <c r="D8" i="3"/>
  <c r="T11" i="3" s="1"/>
  <c r="D5" i="3"/>
  <c r="I23" i="2" s="1"/>
  <c r="D6" i="3"/>
  <c r="R11" i="3" s="1"/>
  <c r="AD14" i="3"/>
  <c r="AD20" i="3"/>
  <c r="Q14" i="3" l="1"/>
  <c r="Q24" i="3"/>
  <c r="Q20" i="3"/>
  <c r="Q37" i="3"/>
  <c r="X24" i="3"/>
  <c r="X37" i="3"/>
  <c r="V37" i="3"/>
  <c r="V24" i="3"/>
  <c r="W37" i="3"/>
  <c r="W24" i="3"/>
  <c r="V20" i="3"/>
  <c r="V14" i="3"/>
  <c r="W14" i="3"/>
  <c r="W20" i="3"/>
  <c r="Q11" i="3"/>
  <c r="X14" i="3"/>
  <c r="X20" i="3"/>
  <c r="E5" i="3"/>
  <c r="Z24" i="3" l="1"/>
  <c r="AA24" i="3" s="1"/>
  <c r="AC24" i="3" s="1"/>
  <c r="AE24" i="3" s="1"/>
  <c r="Z37" i="3"/>
  <c r="AA37" i="3" s="1"/>
  <c r="AC37" i="3" s="1"/>
  <c r="AE37" i="3" s="1"/>
  <c r="Z20" i="3"/>
  <c r="AA20" i="3" s="1"/>
  <c r="Z14" i="3"/>
  <c r="AA14" i="3" s="1"/>
  <c r="AC20" i="3" l="1"/>
  <c r="AC14" i="3"/>
  <c r="I12" i="7"/>
  <c r="I11" i="7"/>
  <c r="I29" i="7"/>
  <c r="I10" i="7"/>
  <c r="I18" i="7"/>
  <c r="I17" i="7"/>
  <c r="I16" i="7"/>
  <c r="I9" i="7"/>
  <c r="I19" i="7"/>
  <c r="I3" i="7"/>
  <c r="I15" i="7"/>
  <c r="I14" i="7"/>
  <c r="I8" i="7"/>
  <c r="I27" i="7"/>
  <c r="I26" i="7"/>
  <c r="I13" i="7"/>
  <c r="I7" i="7"/>
  <c r="I6" i="7"/>
  <c r="I5" i="7"/>
  <c r="P8" i="7"/>
  <c r="I25" i="7"/>
  <c r="P7" i="7"/>
  <c r="I4" i="7"/>
  <c r="P6" i="7"/>
  <c r="I2" i="7"/>
  <c r="P5" i="7"/>
  <c r="I24" i="7"/>
  <c r="P4" i="7"/>
  <c r="I23" i="7"/>
  <c r="P3" i="7"/>
  <c r="I22" i="7"/>
  <c r="P2" i="7"/>
  <c r="I21" i="7"/>
  <c r="AE14" i="3" l="1"/>
  <c r="AE20" i="3"/>
  <c r="I20" i="7"/>
  <c r="I28" i="7"/>
  <c r="AF37" i="3" l="1"/>
  <c r="AF24" i="3"/>
  <c r="AF20" i="3"/>
  <c r="AF14" i="3"/>
</calcChain>
</file>

<file path=xl/sharedStrings.xml><?xml version="1.0" encoding="utf-8"?>
<sst xmlns="http://schemas.openxmlformats.org/spreadsheetml/2006/main" count="948" uniqueCount="244">
  <si>
    <t>Financial</t>
  </si>
  <si>
    <t>Frequency</t>
  </si>
  <si>
    <t>Baseline Residual Risk</t>
  </si>
  <si>
    <t>Original</t>
  </si>
  <si>
    <t>Original Baseline</t>
  </si>
  <si>
    <t>Safety Consequence</t>
  </si>
  <si>
    <t>Reliability Consequence</t>
  </si>
  <si>
    <t>Compliance Consequence</t>
  </si>
  <si>
    <t>Financial Consequence</t>
  </si>
  <si>
    <t>(000s)</t>
  </si>
  <si>
    <t>Enable</t>
  </si>
  <si>
    <t>Project ID</t>
  </si>
  <si>
    <t>Name</t>
  </si>
  <si>
    <t>Annuity</t>
  </si>
  <si>
    <t>New/Existing</t>
  </si>
  <si>
    <t>Life of the Project</t>
  </si>
  <si>
    <t>Safety</t>
  </si>
  <si>
    <t>Reliability</t>
  </si>
  <si>
    <t>Compliance</t>
  </si>
  <si>
    <t>Existing</t>
  </si>
  <si>
    <t>Weights on Each Mitigation</t>
  </si>
  <si>
    <t>Annuity instead of Capital Cost</t>
  </si>
  <si>
    <t>Probability</t>
  </si>
  <si>
    <t>1 - Risk Starting Value Lookup Question</t>
  </si>
  <si>
    <t>AA1 Frequency</t>
  </si>
  <si>
    <t>AA2 Safety Consequence</t>
  </si>
  <si>
    <t>AA3 Reliability Consequence</t>
  </si>
  <si>
    <t>AA4 Compliance Consequence</t>
  </si>
  <si>
    <t>AA5 Financial Consequence</t>
  </si>
  <si>
    <t>AA6 Baseline Risk Score</t>
  </si>
  <si>
    <t>Calculated Baseline</t>
  </si>
  <si>
    <t>Consequence</t>
  </si>
  <si>
    <t>SCG - Catastrophic Damage involving Gas Infrastructure (Dig-Ins)</t>
  </si>
  <si>
    <t>SCG - Catastrophic Damage Involving Gas Transmission Pipeline Failure</t>
  </si>
  <si>
    <t>SCG - Catastrophic Damage involving Medium and Non-DOT Pipeline Failure</t>
  </si>
  <si>
    <t>Before</t>
  </si>
  <si>
    <t>SCG - Catastrophic Event related to Storage Well Integrity</t>
  </si>
  <si>
    <t>SCG - Cyber Security</t>
  </si>
  <si>
    <t>SCG - Employee, Contractor, Customer and Public  Safety</t>
  </si>
  <si>
    <t>SCG - Physical Security of Critical Infrastructure</t>
  </si>
  <si>
    <t>SCG - Records Management</t>
  </si>
  <si>
    <t>SCG - Workforce Planning</t>
  </si>
  <si>
    <t>Weights</t>
  </si>
  <si>
    <t>SCG - Workplace Violence</t>
  </si>
  <si>
    <t>SDGE - Aviation Incident</t>
  </si>
  <si>
    <t>SDGE - Catastrophic Damage involving Gas Infrastructure (Dig-Ins)</t>
  </si>
  <si>
    <t>SDGE - Catastrophic Damage Involving Gas Transmission Pipeline Failure</t>
  </si>
  <si>
    <t>Impact</t>
  </si>
  <si>
    <t>SDGE - Catastrophic Damage Involving Medium and non-DOT Pipeline Failure</t>
  </si>
  <si>
    <t>SDGE - Cyber Security</t>
  </si>
  <si>
    <t>Finance</t>
  </si>
  <si>
    <t>SDGE - Distributed Energy Resources (DERs) Safety and Operational Concerns</t>
  </si>
  <si>
    <t>SDGE - Electric Infrastructure Integrity</t>
  </si>
  <si>
    <t>SDGE - Employee, Contractor &amp; Public Safety</t>
  </si>
  <si>
    <t>SDGE - Fail to Black Start</t>
  </si>
  <si>
    <t>SDGE - Major Disturbance to Electrical Service (e.g. Blackout)</t>
  </si>
  <si>
    <t>SDGE - Public Safety Events - Electric</t>
  </si>
  <si>
    <t>SDGE - Records Management</t>
  </si>
  <si>
    <t>SDGE - Violation of Environmental Policies/Procedures</t>
  </si>
  <si>
    <t>SDGE - Wildfires caused by SDG&amp;E Equipment (including 3rd Party Pole Attachments)</t>
  </si>
  <si>
    <t>After</t>
  </si>
  <si>
    <t>SDGE - Workforce Planning</t>
  </si>
  <si>
    <t>SDGE - Workplace Violence</t>
  </si>
  <si>
    <t>B1</t>
  </si>
  <si>
    <t>B2</t>
  </si>
  <si>
    <t>Cost</t>
  </si>
  <si>
    <t>Baseline</t>
  </si>
  <si>
    <t>New Frequency</t>
  </si>
  <si>
    <t>New Score</t>
  </si>
  <si>
    <t>New Consequence Scores, weighted</t>
  </si>
  <si>
    <t>Rank</t>
  </si>
  <si>
    <t>Mitigation Weight</t>
  </si>
  <si>
    <t>SDGE - Climate Change Adaptation</t>
  </si>
  <si>
    <t>SDGE - Unmanned Aircraft System (UAS) Incident</t>
  </si>
  <si>
    <t>2, 8</t>
  </si>
  <si>
    <t>B3</t>
  </si>
  <si>
    <t>Distribution
Construction Technician Training</t>
  </si>
  <si>
    <t>Distribution
Energy Technician Distribution Training</t>
  </si>
  <si>
    <t>Distribution
Lead Construction Technician Training</t>
  </si>
  <si>
    <t>Distribution
System Protection Specialist Training</t>
  </si>
  <si>
    <t>Distribution
Lead System Protection Specialist Training</t>
  </si>
  <si>
    <t/>
  </si>
  <si>
    <t>Data for mitigation B1</t>
  </si>
  <si>
    <t xml:space="preserve"> Current incident rate where cause is incorrect operations, significant incidents per million people per year</t>
  </si>
  <si>
    <t>Data for mitigation B2</t>
  </si>
  <si>
    <t>Bridge &amp; Span Inspections</t>
  </si>
  <si>
    <t>Locate and Mark</t>
  </si>
  <si>
    <t>Data for mitigation B3</t>
  </si>
  <si>
    <t>State</t>
  </si>
  <si>
    <t>AK</t>
  </si>
  <si>
    <t>AL</t>
  </si>
  <si>
    <t>AZ</t>
  </si>
  <si>
    <t>CT</t>
  </si>
  <si>
    <t>DE</t>
  </si>
  <si>
    <t>HI</t>
  </si>
  <si>
    <t>IN</t>
  </si>
  <si>
    <t>ME</t>
  </si>
  <si>
    <t>MD</t>
  </si>
  <si>
    <t>MO</t>
  </si>
  <si>
    <t>MT</t>
  </si>
  <si>
    <t>ND</t>
  </si>
  <si>
    <t>NH</t>
  </si>
  <si>
    <t>OR</t>
  </si>
  <si>
    <t>RI</t>
  </si>
  <si>
    <t>SC</t>
  </si>
  <si>
    <t>SD</t>
  </si>
  <si>
    <t>UT</t>
  </si>
  <si>
    <t>VA</t>
  </si>
  <si>
    <t>VT</t>
  </si>
  <si>
    <t>WI</t>
  </si>
  <si>
    <t>WV</t>
  </si>
  <si>
    <t>WY</t>
  </si>
  <si>
    <t>ID</t>
  </si>
  <si>
    <t>IA</t>
  </si>
  <si>
    <t>FL</t>
  </si>
  <si>
    <t>WA</t>
  </si>
  <si>
    <t>KY</t>
  </si>
  <si>
    <t>OK</t>
  </si>
  <si>
    <t>MS</t>
  </si>
  <si>
    <t>SDGE</t>
  </si>
  <si>
    <t>SCE</t>
  </si>
  <si>
    <t>CA</t>
  </si>
  <si>
    <t>TX</t>
  </si>
  <si>
    <t>IL</t>
  </si>
  <si>
    <t>MI</t>
  </si>
  <si>
    <t>NJ</t>
  </si>
  <si>
    <t>National</t>
  </si>
  <si>
    <t>NY</t>
  </si>
  <si>
    <t>PA</t>
  </si>
  <si>
    <t>TN</t>
  </si>
  <si>
    <t>OH</t>
  </si>
  <si>
    <t>CO</t>
  </si>
  <si>
    <t>NC</t>
  </si>
  <si>
    <t>AR</t>
  </si>
  <si>
    <t>MN</t>
  </si>
  <si>
    <t>GA</t>
  </si>
  <si>
    <t>LA</t>
  </si>
  <si>
    <t>MA</t>
  </si>
  <si>
    <t>NM</t>
  </si>
  <si>
    <t>NE</t>
  </si>
  <si>
    <t>NV</t>
  </si>
  <si>
    <t>KS</t>
  </si>
  <si>
    <t>DC</t>
  </si>
  <si>
    <t>Transmission Integrity Management Program is closely Monitored and given high priority. Frequest audits are conducted.</t>
  </si>
  <si>
    <t>In-Line Inspection (ILI)</t>
  </si>
  <si>
    <t>External Corrosion Direct Assesment (ECDA)</t>
  </si>
  <si>
    <t>Threat and Risk Assessment</t>
  </si>
  <si>
    <t>Integrity Assessments</t>
  </si>
  <si>
    <t>Preventative and Mitigation Measures</t>
  </si>
  <si>
    <t>Internal Corrosion Monitoring Equipment</t>
  </si>
  <si>
    <t>Approved PSEP program to test or replace High Consequence Area High Pressure pipelines that do not meet current records criteria. Program has continuous monitoring and priortizing of lines with timely completion of remediation.</t>
  </si>
  <si>
    <t>High Pressure Pipeline Replacement</t>
  </si>
  <si>
    <t>High Pressure Pipeline Hydrotesting</t>
  </si>
  <si>
    <t>High Pressure Pipeline Record Search</t>
  </si>
  <si>
    <t>Transmission Valve Automation and Replacement</t>
  </si>
  <si>
    <t>Employees are comprehensively trained (e.g., operator qualified) to perform compliance inspections.</t>
  </si>
  <si>
    <t>Transmission
Pipeline Technician Training</t>
  </si>
  <si>
    <t>Transmission
Pipeline Specialist Training</t>
  </si>
  <si>
    <t>Transmission
Welding Specialist Training</t>
  </si>
  <si>
    <t>Transmission 
Cathodic Protection Specialist Training</t>
  </si>
  <si>
    <t>Transmission 
Senior Cathodic Protection Specialist Training</t>
  </si>
  <si>
    <t>Policies in place to comply with Federal and State regulations regarding inspections, repair schedules, and repair methods.</t>
  </si>
  <si>
    <t>Operations Emergency Preparedness</t>
  </si>
  <si>
    <t>Quality Assurance Quality Control (QAQC)</t>
  </si>
  <si>
    <t>Odorization</t>
  </si>
  <si>
    <t>Systems are in place to monitor and manage compliance activity schedules.</t>
  </si>
  <si>
    <t>High Pressure Transmission Line Watch Dog</t>
  </si>
  <si>
    <t>Pipeline Patrol - Ground</t>
  </si>
  <si>
    <t>Pipeline Patrol - Aerial</t>
  </si>
  <si>
    <t>Transmission Cathodic Protection</t>
  </si>
  <si>
    <t>Meter Inspections &amp; Maint</t>
  </si>
  <si>
    <t>Valve Maintenance and Installation (Transmission)</t>
  </si>
  <si>
    <t>Valve Maintenance and Installation 
(Distribution High Pressure)</t>
  </si>
  <si>
    <t>Regulator Station Inspection and Maintenance</t>
  </si>
  <si>
    <t>Utility Conflict Review</t>
  </si>
  <si>
    <t>Data Integration (HPPD)</t>
  </si>
  <si>
    <t>B4</t>
  </si>
  <si>
    <t xml:space="preserve"> How many miles addressed per year?</t>
  </si>
  <si>
    <t xml:space="preserve"> How many total miles?</t>
  </si>
  <si>
    <t xml:space="preserve"> How many miles remedied per year?</t>
  </si>
  <si>
    <t>Data for mitigation B4</t>
  </si>
  <si>
    <t>Per million per  year</t>
  </si>
  <si>
    <t>Incorrect Operations</t>
  </si>
  <si>
    <t>Transmission - all causes</t>
  </si>
  <si>
    <t xml:space="preserve"> How many total miles at risk?</t>
  </si>
  <si>
    <t>GO 112F Items</t>
  </si>
  <si>
    <t>Transmission - corrosion, material, equipment</t>
  </si>
  <si>
    <t>TIMP</t>
  </si>
  <si>
    <t>PSEP</t>
  </si>
  <si>
    <t>SCG</t>
  </si>
  <si>
    <t>Graph 1</t>
  </si>
  <si>
    <t>Training/compliance</t>
  </si>
  <si>
    <t>Systems</t>
  </si>
  <si>
    <t>Go Forward Basis</t>
  </si>
  <si>
    <t>Does not include modern standards</t>
  </si>
  <si>
    <t>7 year span - This is an average due to some miles being harder to inspect then others</t>
  </si>
  <si>
    <t>Training</t>
  </si>
  <si>
    <t>Policies</t>
  </si>
  <si>
    <t>2017-2019 SUM Capital</t>
  </si>
  <si>
    <t>2017-2019 SUM OM</t>
  </si>
  <si>
    <t>190 are HCA Miles of 228 Total SDG&amp;E Transmission Miles</t>
  </si>
  <si>
    <t>5 miles in 2021</t>
  </si>
  <si>
    <t xml:space="preserve"> Current incident rate where cause is corrosion or material/weld/pipe, significant incidents per million people per year</t>
  </si>
  <si>
    <t xml:space="preserve"> Incident rate shifted to worst state performance</t>
  </si>
  <si>
    <t xml:space="preserve"> Expected number of incidents per year at the highest incident rate</t>
  </si>
  <si>
    <t xml:space="preserve"> Incidents per year from all causes (2010-2016 PHMSA data)</t>
  </si>
  <si>
    <t>Graph 2</t>
  </si>
  <si>
    <t>Transmission - corrosion, material/weld/pipe</t>
  </si>
  <si>
    <t>Graph 4</t>
  </si>
  <si>
    <t>Graph 3</t>
  </si>
  <si>
    <t>Source: Graph 4</t>
  </si>
  <si>
    <t xml:space="preserve"> Current incident rate where cause is corrosion or material/weld/pipe or equipment or other, significant incidents per million people per year</t>
  </si>
  <si>
    <t>Transmission - corrosion, material, equipment, other</t>
  </si>
  <si>
    <t>Graph 5</t>
  </si>
  <si>
    <t>Source: Graph 5</t>
  </si>
  <si>
    <t>Source: Graph 1</t>
  </si>
  <si>
    <t>Transmission - corrosion, material, equipment, other, excavation</t>
  </si>
  <si>
    <t>Graph 6</t>
  </si>
  <si>
    <t xml:space="preserve"> Current incident rate where cause is not incorrect operations or forces, significant incidents per million people per year</t>
  </si>
  <si>
    <t>Source: Graph 6</t>
  </si>
  <si>
    <t>Separated PSRP funding</t>
  </si>
  <si>
    <t xml:space="preserve"> Incident rate shifted one notch higher, funding is limited so little impact is expected</t>
  </si>
  <si>
    <t>Incident rate shifts to worst state performance and 3/7 of the assets are being mitigated</t>
  </si>
  <si>
    <t>Incident rate shifts to worst state performance and a certain number of miles per year are done over 3 years</t>
  </si>
  <si>
    <t>Data to drift one notch higher due to small investment, compare this against current performance</t>
  </si>
  <si>
    <t>Incorrect operations goes to worst state performance (by one third) and is compared against current performance</t>
  </si>
  <si>
    <t xml:space="preserve"> Incident rate shifted to national average</t>
  </si>
  <si>
    <t>Controls</t>
  </si>
  <si>
    <t>Adjusted Baseline</t>
  </si>
  <si>
    <t>Adjustment Factor</t>
  </si>
  <si>
    <t>Score Category</t>
  </si>
  <si>
    <t>New Score (for life of project)</t>
  </si>
  <si>
    <t>RSE</t>
  </si>
  <si>
    <t>Description</t>
  </si>
  <si>
    <t>Capital Cost (2017-2019)</t>
  </si>
  <si>
    <t>OM Cost (2017-2019 average)</t>
  </si>
  <si>
    <t>Rationale</t>
  </si>
  <si>
    <t>Frequency %</t>
  </si>
  <si>
    <t>2016 Risk Assessment Mitigation Phase</t>
  </si>
  <si>
    <t>Investigation 16-10-015</t>
  </si>
  <si>
    <t>Risk Spend Efficiency Workpapers to</t>
  </si>
  <si>
    <t>January 2017</t>
  </si>
  <si>
    <t>(Chapter SDG&amp;E-10-WP-RSE)</t>
  </si>
  <si>
    <t>Catastrophic Damage Involving a 
High-Pressure Gas Pipeline Failure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</si>
</sst>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
    <numFmt numFmtId="167" formatCode="_-* #,##0_-;\-* #,##0_-;_-* &quot;-&quot;??_-;_-@_-"/>
    <numFmt numFmtId="168" formatCode="0.0%"/>
    <numFmt numFmtId="169" formatCode="0.00000"/>
    <numFmt numFmtId="170" formatCode="&quot;$&quot;#,##0.00"/>
    <numFmt numFmtId="171" formatCode="0.0000000"/>
    <numFmt numFmtId="172" formatCode="0.000"/>
    <numFmt numFmtId="173" formatCode="0.0"/>
  </numFmts>
  <fonts count="48"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0"/>
      <name val="Arial"/>
      <family val="2"/>
    </font>
    <font>
      <sz val="11"/>
      <color indexed="8"/>
      <name val="Calibri"/>
      <family val="2"/>
    </font>
    <font>
      <b/>
      <sz val="14"/>
      <name val="Arial"/>
      <family val="2"/>
    </font>
    <font>
      <sz val="10"/>
      <name val="Arial"/>
      <family val="2"/>
    </font>
    <font>
      <b/>
      <sz val="11"/>
      <name val="Arial"/>
      <family val="2"/>
    </font>
    <font>
      <b/>
      <i/>
      <sz val="10"/>
      <name val="Arial"/>
      <family val="2"/>
    </font>
    <font>
      <sz val="12"/>
      <color theme="0"/>
      <name val="Arial"/>
      <family val="2"/>
    </font>
    <font>
      <b/>
      <sz val="11"/>
      <name val="Calibri"/>
      <family val="2"/>
      <scheme val="minor"/>
    </font>
    <font>
      <sz val="12"/>
      <color theme="1"/>
      <name val="Calibri"/>
      <family val="2"/>
      <scheme val="minor"/>
    </font>
    <font>
      <sz val="11"/>
      <color rgb="FF000000"/>
      <name val="Calibri"/>
      <family val="2"/>
      <scheme val="minor"/>
    </font>
    <font>
      <sz val="8"/>
      <name val="Arial"/>
      <family val="2"/>
    </font>
    <font>
      <b/>
      <sz val="8"/>
      <name val="Arial"/>
      <family val="2"/>
    </font>
    <font>
      <sz val="8"/>
      <color indexed="8"/>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2"/>
      <color theme="0"/>
      <name val="Calibri"/>
      <family val="2"/>
      <scheme val="minor"/>
    </font>
    <font>
      <b/>
      <sz val="16"/>
      <name val="Calibri"/>
      <family val="2"/>
      <scheme val="minor"/>
    </font>
    <font>
      <b/>
      <sz val="14"/>
      <name val="Calibri"/>
      <family val="2"/>
      <scheme val="minor"/>
    </font>
    <font>
      <sz val="10"/>
      <name val="Gill Sans MT"/>
      <family val="2"/>
    </font>
    <font>
      <b/>
      <sz val="10"/>
      <name val="Gill Sans MT"/>
      <family val="2"/>
    </font>
    <font>
      <sz val="14"/>
      <name val="Gill Sans MT"/>
      <family val="2"/>
    </font>
    <font>
      <sz val="11"/>
      <color rgb="FF006100"/>
      <name val="Calibri"/>
      <family val="2"/>
      <scheme val="minor"/>
    </font>
    <font>
      <b/>
      <sz val="28"/>
      <color rgb="FFFF0000"/>
      <name val="Times New Roman"/>
      <family val="1"/>
    </font>
    <font>
      <b/>
      <sz val="28"/>
      <name val="Times New Roman"/>
      <family val="1"/>
    </font>
    <font>
      <b/>
      <sz val="28"/>
      <color theme="1"/>
      <name val="Times New Roman"/>
      <family val="1"/>
    </font>
    <font>
      <sz val="11"/>
      <color rgb="FF5A5A5A"/>
      <name val="Times New Roman"/>
      <family val="1"/>
    </font>
    <font>
      <sz val="14"/>
      <color rgb="FF5A5A5A"/>
      <name val="Times New Roman"/>
      <family val="1"/>
    </font>
    <font>
      <sz val="10"/>
      <color rgb="FF000000"/>
      <name val="Arial"/>
      <family val="2"/>
    </font>
    <font>
      <sz val="10"/>
      <color indexed="8"/>
      <name val="Arial"/>
      <family val="2"/>
    </font>
  </fonts>
  <fills count="56">
    <fill>
      <patternFill patternType="none"/>
    </fill>
    <fill>
      <patternFill patternType="gray125"/>
    </fill>
    <fill>
      <patternFill patternType="solid">
        <fgColor theme="4"/>
      </patternFill>
    </fill>
    <fill>
      <patternFill patternType="solid">
        <fgColor rgb="FF00B0F0"/>
        <bgColor indexed="64"/>
      </patternFill>
    </fill>
    <fill>
      <patternFill patternType="solid">
        <fgColor indexed="43"/>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rgb="FFC6EFCE"/>
      </patternFill>
    </fill>
    <fill>
      <patternFill patternType="solid">
        <fgColor rgb="FFFFFFCC"/>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rgb="FFB2B2B2"/>
      </left>
      <right style="thin">
        <color rgb="FFB2B2B2"/>
      </right>
      <top style="thin">
        <color rgb="FFB2B2B2"/>
      </top>
      <bottom style="thin">
        <color rgb="FFB2B2B2"/>
      </bottom>
      <diagonal/>
    </border>
  </borders>
  <cellStyleXfs count="726">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1" fillId="3" borderId="7">
      <alignment horizontal="center" vertical="center" wrapText="1"/>
    </xf>
    <xf numFmtId="0" fontId="13" fillId="0" borderId="0"/>
    <xf numFmtId="4" fontId="14" fillId="4" borderId="13" applyNumberFormat="0" applyProtection="0">
      <alignment vertical="center"/>
    </xf>
    <xf numFmtId="0" fontId="14" fillId="5" borderId="0"/>
    <xf numFmtId="0" fontId="20"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5" fillId="11" borderId="0" applyNumberFormat="0" applyBorder="0" applyAlignment="0" applyProtection="0"/>
    <xf numFmtId="0" fontId="5" fillId="19" borderId="0" applyNumberFormat="0" applyBorder="0" applyAlignment="0" applyProtection="0"/>
    <xf numFmtId="0" fontId="20" fillId="12" borderId="0" applyNumberFormat="0" applyBorder="0" applyAlignment="0" applyProtection="0"/>
    <xf numFmtId="0" fontId="20" fillId="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0" fillId="9" borderId="0" applyNumberFormat="0" applyBorder="0" applyAlignment="0" applyProtection="0"/>
    <xf numFmtId="0" fontId="20"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20" fillId="25" borderId="0" applyNumberFormat="0" applyBorder="0" applyAlignment="0" applyProtection="0"/>
    <xf numFmtId="0" fontId="21" fillId="23" borderId="0" applyNumberFormat="0" applyBorder="0" applyAlignment="0" applyProtection="0"/>
    <xf numFmtId="0" fontId="22" fillId="26" borderId="13" applyNumberFormat="0" applyAlignment="0" applyProtection="0"/>
    <xf numFmtId="0" fontId="23" fillId="18" borderId="14" applyNumberFormat="0" applyAlignment="0" applyProtection="0"/>
    <xf numFmtId="0" fontId="24" fillId="27" borderId="0" applyNumberFormat="0" applyBorder="0" applyAlignment="0" applyProtection="0"/>
    <xf numFmtId="0" fontId="24" fillId="28" borderId="0" applyNumberFormat="0" applyBorder="0" applyAlignment="0" applyProtection="0"/>
    <xf numFmtId="0" fontId="24" fillId="29" borderId="0" applyNumberFormat="0" applyBorder="0" applyAlignment="0" applyProtection="0"/>
    <xf numFmtId="0" fontId="5" fillId="16" borderId="0" applyNumberFormat="0" applyBorder="0" applyAlignment="0" applyProtection="0"/>
    <xf numFmtId="0" fontId="25" fillId="0" borderId="15" applyNumberFormat="0" applyFill="0" applyAlignment="0" applyProtection="0"/>
    <xf numFmtId="0" fontId="26" fillId="0" borderId="16" applyNumberFormat="0" applyFill="0" applyAlignment="0" applyProtection="0"/>
    <xf numFmtId="0" fontId="27" fillId="0" borderId="17" applyNumberFormat="0" applyFill="0" applyAlignment="0" applyProtection="0"/>
    <xf numFmtId="0" fontId="27" fillId="0" borderId="0" applyNumberFormat="0" applyFill="0" applyBorder="0" applyAlignment="0" applyProtection="0"/>
    <xf numFmtId="0" fontId="28" fillId="24" borderId="13" applyNumberFormat="0" applyAlignment="0" applyProtection="0"/>
    <xf numFmtId="0" fontId="29" fillId="0" borderId="18" applyNumberFormat="0" applyFill="0" applyAlignment="0" applyProtection="0"/>
    <xf numFmtId="0" fontId="29" fillId="24" borderId="0" applyNumberFormat="0" applyBorder="0" applyAlignment="0" applyProtection="0"/>
    <xf numFmtId="0" fontId="14" fillId="23" borderId="13" applyNumberFormat="0" applyFont="0" applyAlignment="0" applyProtection="0"/>
    <xf numFmtId="0" fontId="30" fillId="26" borderId="19" applyNumberFormat="0" applyAlignment="0" applyProtection="0"/>
    <xf numFmtId="4" fontId="33" fillId="30" borderId="13" applyNumberFormat="0" applyProtection="0">
      <alignment vertical="center"/>
    </xf>
    <xf numFmtId="4" fontId="14" fillId="30" borderId="13" applyNumberFormat="0" applyProtection="0">
      <alignment horizontal="left" vertical="center" indent="1"/>
    </xf>
    <xf numFmtId="0" fontId="17" fillId="4" borderId="20" applyNumberFormat="0" applyProtection="0">
      <alignment horizontal="left" vertical="top" indent="1"/>
    </xf>
    <xf numFmtId="4" fontId="14" fillId="31" borderId="13" applyNumberFormat="0" applyProtection="0">
      <alignment horizontal="left" vertical="center" indent="1"/>
    </xf>
    <xf numFmtId="4" fontId="14" fillId="32" borderId="13" applyNumberFormat="0" applyProtection="0">
      <alignment horizontal="right" vertical="center"/>
    </xf>
    <xf numFmtId="4" fontId="14" fillId="33" borderId="13" applyNumberFormat="0" applyProtection="0">
      <alignment horizontal="right" vertical="center"/>
    </xf>
    <xf numFmtId="4" fontId="14" fillId="34" borderId="21" applyNumberFormat="0" applyProtection="0">
      <alignment horizontal="right" vertical="center"/>
    </xf>
    <xf numFmtId="4" fontId="14" fillId="35" borderId="13" applyNumberFormat="0" applyProtection="0">
      <alignment horizontal="right" vertical="center"/>
    </xf>
    <xf numFmtId="4" fontId="14" fillId="36" borderId="13" applyNumberFormat="0" applyProtection="0">
      <alignment horizontal="right" vertical="center"/>
    </xf>
    <xf numFmtId="4" fontId="14" fillId="37" borderId="13" applyNumberFormat="0" applyProtection="0">
      <alignment horizontal="right" vertical="center"/>
    </xf>
    <xf numFmtId="4" fontId="14" fillId="38" borderId="13" applyNumberFormat="0" applyProtection="0">
      <alignment horizontal="right" vertical="center"/>
    </xf>
    <xf numFmtId="4" fontId="14" fillId="39" borderId="13" applyNumberFormat="0" applyProtection="0">
      <alignment horizontal="right" vertical="center"/>
    </xf>
    <xf numFmtId="4" fontId="14" fillId="40" borderId="13" applyNumberFormat="0" applyProtection="0">
      <alignment horizontal="right" vertical="center"/>
    </xf>
    <xf numFmtId="4" fontId="14" fillId="41" borderId="21" applyNumberFormat="0" applyProtection="0">
      <alignment horizontal="left" vertical="center" indent="1"/>
    </xf>
    <xf numFmtId="4" fontId="7" fillId="42" borderId="21" applyNumberFormat="0" applyProtection="0">
      <alignment horizontal="left" vertical="center" indent="1"/>
    </xf>
    <xf numFmtId="4" fontId="7" fillId="42" borderId="21" applyNumberFormat="0" applyProtection="0">
      <alignment horizontal="left" vertical="center" indent="1"/>
    </xf>
    <xf numFmtId="4" fontId="14" fillId="43" borderId="13" applyNumberFormat="0" applyProtection="0">
      <alignment horizontal="right" vertical="center"/>
    </xf>
    <xf numFmtId="4" fontId="14" fillId="44" borderId="21" applyNumberFormat="0" applyProtection="0">
      <alignment horizontal="left" vertical="center" indent="1"/>
    </xf>
    <xf numFmtId="4" fontId="14" fillId="43" borderId="21" applyNumberFormat="0" applyProtection="0">
      <alignment horizontal="left" vertical="center" indent="1"/>
    </xf>
    <xf numFmtId="0" fontId="14" fillId="45" borderId="13" applyNumberFormat="0" applyProtection="0">
      <alignment horizontal="left" vertical="center" indent="1"/>
    </xf>
    <xf numFmtId="0" fontId="14" fillId="42" borderId="20" applyNumberFormat="0" applyProtection="0">
      <alignment horizontal="left" vertical="top" indent="1"/>
    </xf>
    <xf numFmtId="0" fontId="14" fillId="46" borderId="13" applyNumberFormat="0" applyProtection="0">
      <alignment horizontal="left" vertical="center" indent="1"/>
    </xf>
    <xf numFmtId="0" fontId="14" fillId="43" borderId="20" applyNumberFormat="0" applyProtection="0">
      <alignment horizontal="left" vertical="top" indent="1"/>
    </xf>
    <xf numFmtId="0" fontId="14" fillId="47" borderId="13" applyNumberFormat="0" applyProtection="0">
      <alignment horizontal="left" vertical="center" indent="1"/>
    </xf>
    <xf numFmtId="0" fontId="14" fillId="47" borderId="20" applyNumberFormat="0" applyProtection="0">
      <alignment horizontal="left" vertical="top" indent="1"/>
    </xf>
    <xf numFmtId="0" fontId="14" fillId="44" borderId="13" applyNumberFormat="0" applyProtection="0">
      <alignment horizontal="left" vertical="center" indent="1"/>
    </xf>
    <xf numFmtId="0" fontId="14" fillId="44" borderId="20" applyNumberFormat="0" applyProtection="0">
      <alignment horizontal="left" vertical="top" indent="1"/>
    </xf>
    <xf numFmtId="0" fontId="14" fillId="48" borderId="22" applyNumberFormat="0">
      <protection locked="0"/>
    </xf>
    <xf numFmtId="0" fontId="15" fillId="42" borderId="23" applyBorder="0"/>
    <xf numFmtId="4" fontId="16" fillId="49" borderId="20" applyNumberFormat="0" applyProtection="0">
      <alignment vertical="center"/>
    </xf>
    <xf numFmtId="4" fontId="33" fillId="50" borderId="1" applyNumberFormat="0" applyProtection="0">
      <alignment vertical="center"/>
    </xf>
    <xf numFmtId="4" fontId="16" fillId="45" borderId="20" applyNumberFormat="0" applyProtection="0">
      <alignment horizontal="left" vertical="center" indent="1"/>
    </xf>
    <xf numFmtId="0" fontId="16" fillId="49" borderId="20" applyNumberFormat="0" applyProtection="0">
      <alignment horizontal="left" vertical="top" indent="1"/>
    </xf>
    <xf numFmtId="4" fontId="14" fillId="0" borderId="13" applyNumberFormat="0" applyProtection="0">
      <alignment horizontal="right" vertical="center"/>
    </xf>
    <xf numFmtId="4" fontId="33" fillId="51" borderId="13" applyNumberFormat="0" applyProtection="0">
      <alignment horizontal="right" vertical="center"/>
    </xf>
    <xf numFmtId="4" fontId="14" fillId="31" borderId="13" applyNumberFormat="0" applyProtection="0">
      <alignment horizontal="left" vertical="center" indent="1"/>
    </xf>
    <xf numFmtId="0" fontId="16" fillId="43" borderId="20" applyNumberFormat="0" applyProtection="0">
      <alignment horizontal="left" vertical="top" indent="1"/>
    </xf>
    <xf numFmtId="4" fontId="18" fillId="52" borderId="21" applyNumberFormat="0" applyProtection="0">
      <alignment horizontal="left" vertical="center" indent="1"/>
    </xf>
    <xf numFmtId="0" fontId="14" fillId="53" borderId="1"/>
    <xf numFmtId="4" fontId="19" fillId="48" borderId="13" applyNumberFormat="0" applyProtection="0">
      <alignment horizontal="right" vertical="center"/>
    </xf>
    <xf numFmtId="0" fontId="31" fillId="0" borderId="0" applyNumberFormat="0" applyFill="0" applyBorder="0" applyAlignment="0" applyProtection="0"/>
    <xf numFmtId="0" fontId="24" fillId="0" borderId="24" applyNumberFormat="0" applyFill="0" applyAlignment="0" applyProtection="0"/>
    <xf numFmtId="0" fontId="32" fillId="0" borderId="0" applyNumberFormat="0" applyFill="0" applyBorder="0" applyAlignment="0" applyProtection="0"/>
    <xf numFmtId="0" fontId="20" fillId="6" borderId="0" applyNumberFormat="0" applyBorder="0" applyAlignment="0" applyProtection="0"/>
    <xf numFmtId="0" fontId="20" fillId="18"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9" borderId="0" applyNumberFormat="0" applyBorder="0" applyAlignment="0" applyProtection="0"/>
    <xf numFmtId="0" fontId="20" fillId="18"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10"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9" borderId="0" applyNumberFormat="0" applyBorder="0" applyAlignment="0" applyProtection="0"/>
    <xf numFmtId="0" fontId="20" fillId="18"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14" borderId="0" applyNumberFormat="0" applyBorder="0" applyAlignment="0" applyProtection="0"/>
    <xf numFmtId="0" fontId="20" fillId="10" borderId="0" applyNumberFormat="0" applyBorder="0" applyAlignment="0" applyProtection="0"/>
    <xf numFmtId="0" fontId="20" fillId="18" borderId="0" applyNumberFormat="0" applyBorder="0" applyAlignment="0" applyProtection="0"/>
    <xf numFmtId="0" fontId="20" fillId="14"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18" borderId="0" applyNumberFormat="0" applyBorder="0" applyAlignment="0" applyProtection="0"/>
    <xf numFmtId="0" fontId="20" fillId="14"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9" borderId="0" applyNumberFormat="0" applyBorder="0" applyAlignment="0" applyProtection="0"/>
    <xf numFmtId="0" fontId="20" fillId="22" borderId="0" applyNumberFormat="0" applyBorder="0" applyAlignment="0" applyProtection="0"/>
    <xf numFmtId="0" fontId="14" fillId="5" borderId="0"/>
    <xf numFmtId="0" fontId="34" fillId="2" borderId="0" applyNumberFormat="0" applyBorder="0" applyAlignment="0" applyProtection="0"/>
    <xf numFmtId="0" fontId="12" fillId="0" borderId="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40" fillId="54" borderId="0" applyNumberFormat="0" applyBorder="0" applyAlignment="0" applyProtection="0"/>
    <xf numFmtId="0" fontId="13" fillId="0" borderId="0"/>
    <xf numFmtId="0" fontId="7" fillId="0" borderId="0"/>
    <xf numFmtId="0" fontId="5" fillId="0" borderId="0"/>
    <xf numFmtId="0" fontId="46" fillId="0" borderId="0"/>
    <xf numFmtId="0" fontId="7" fillId="0" borderId="0"/>
    <xf numFmtId="0" fontId="47" fillId="0" borderId="0"/>
    <xf numFmtId="0" fontId="7" fillId="0" borderId="0"/>
    <xf numFmtId="0" fontId="14" fillId="5" borderId="0"/>
    <xf numFmtId="0" fontId="7" fillId="0" borderId="0"/>
    <xf numFmtId="0" fontId="14" fillId="5" borderId="0"/>
    <xf numFmtId="0" fontId="14" fillId="5" borderId="0"/>
    <xf numFmtId="0" fontId="14" fillId="5" borderId="0"/>
    <xf numFmtId="0" fontId="14" fillId="5" borderId="0"/>
    <xf numFmtId="0" fontId="1" fillId="55" borderId="29" applyNumberFormat="0" applyFont="0" applyAlignment="0" applyProtection="0"/>
    <xf numFmtId="4" fontId="14" fillId="4" borderId="13" applyNumberFormat="0" applyProtection="0">
      <alignment vertical="center"/>
    </xf>
    <xf numFmtId="4" fontId="14" fillId="30" borderId="13" applyNumberFormat="0" applyProtection="0">
      <alignment horizontal="left" vertical="center" indent="1"/>
    </xf>
    <xf numFmtId="4" fontId="14" fillId="31" borderId="13" applyNumberFormat="0" applyProtection="0">
      <alignment horizontal="left" vertical="center" indent="1"/>
    </xf>
    <xf numFmtId="4" fontId="14" fillId="32" borderId="13" applyNumberFormat="0" applyProtection="0">
      <alignment horizontal="right" vertical="center"/>
    </xf>
    <xf numFmtId="4" fontId="14" fillId="33" borderId="13" applyNumberFormat="0" applyProtection="0">
      <alignment horizontal="right" vertical="center"/>
    </xf>
    <xf numFmtId="4" fontId="14" fillId="34" borderId="21" applyNumberFormat="0" applyProtection="0">
      <alignment horizontal="right" vertical="center"/>
    </xf>
    <xf numFmtId="4" fontId="14" fillId="35" borderId="13" applyNumberFormat="0" applyProtection="0">
      <alignment horizontal="right" vertical="center"/>
    </xf>
    <xf numFmtId="4" fontId="14" fillId="36" borderId="13" applyNumberFormat="0" applyProtection="0">
      <alignment horizontal="right" vertical="center"/>
    </xf>
    <xf numFmtId="4" fontId="14" fillId="37" borderId="13" applyNumberFormat="0" applyProtection="0">
      <alignment horizontal="right" vertical="center"/>
    </xf>
    <xf numFmtId="4" fontId="14" fillId="38" borderId="13" applyNumberFormat="0" applyProtection="0">
      <alignment horizontal="right" vertical="center"/>
    </xf>
    <xf numFmtId="4" fontId="14" fillId="39" borderId="13" applyNumberFormat="0" applyProtection="0">
      <alignment horizontal="right" vertical="center"/>
    </xf>
    <xf numFmtId="4" fontId="14" fillId="40" borderId="13" applyNumberFormat="0" applyProtection="0">
      <alignment horizontal="right" vertical="center"/>
    </xf>
    <xf numFmtId="4" fontId="14" fillId="41" borderId="21" applyNumberFormat="0" applyProtection="0">
      <alignment horizontal="left" vertical="center" indent="1"/>
    </xf>
    <xf numFmtId="4" fontId="14" fillId="43" borderId="13" applyNumberFormat="0" applyProtection="0">
      <alignment horizontal="right" vertical="center"/>
    </xf>
    <xf numFmtId="4" fontId="14" fillId="44" borderId="21" applyNumberFormat="0" applyProtection="0">
      <alignment horizontal="left" vertical="center" indent="1"/>
    </xf>
    <xf numFmtId="4" fontId="14" fillId="43" borderId="21" applyNumberFormat="0" applyProtection="0">
      <alignment horizontal="left" vertical="center" indent="1"/>
    </xf>
    <xf numFmtId="0" fontId="14" fillId="45" borderId="13" applyNumberFormat="0" applyProtection="0">
      <alignment horizontal="left" vertical="center" indent="1"/>
    </xf>
    <xf numFmtId="0" fontId="14" fillId="46" borderId="13" applyNumberFormat="0" applyProtection="0">
      <alignment horizontal="left" vertical="center" indent="1"/>
    </xf>
    <xf numFmtId="0" fontId="14" fillId="47" borderId="13" applyNumberFormat="0" applyProtection="0">
      <alignment horizontal="left" vertical="center" indent="1"/>
    </xf>
    <xf numFmtId="0" fontId="14" fillId="44" borderId="13" applyNumberFormat="0" applyProtection="0">
      <alignment horizontal="left" vertical="center" indent="1"/>
    </xf>
    <xf numFmtId="4" fontId="14" fillId="0" borderId="13" applyNumberFormat="0" applyProtection="0">
      <alignment horizontal="right" vertical="center"/>
    </xf>
    <xf numFmtId="4" fontId="14" fillId="31" borderId="13" applyNumberFormat="0" applyProtection="0">
      <alignment horizontal="left" vertical="center" indent="1"/>
    </xf>
    <xf numFmtId="0" fontId="14" fillId="53" borderId="1"/>
  </cellStyleXfs>
  <cellXfs count="121">
    <xf numFmtId="0" fontId="0" fillId="0" borderId="0" xfId="0"/>
    <xf numFmtId="0" fontId="0" fillId="0" borderId="1" xfId="0" applyFill="1" applyBorder="1"/>
    <xf numFmtId="9" fontId="4" fillId="0" borderId="1" xfId="2" applyFont="1" applyFill="1" applyBorder="1" applyAlignment="1">
      <alignment wrapText="1"/>
    </xf>
    <xf numFmtId="0" fontId="0" fillId="0" borderId="0" xfId="0" applyFill="1"/>
    <xf numFmtId="0" fontId="0" fillId="0" borderId="0" xfId="0" quotePrefix="1" applyNumberFormat="1" applyFill="1"/>
    <xf numFmtId="169" fontId="0" fillId="0" borderId="0" xfId="0" quotePrefix="1" applyNumberFormat="1" applyFill="1"/>
    <xf numFmtId="43" fontId="0" fillId="0" borderId="0" xfId="4" quotePrefix="1" applyFont="1" applyFill="1"/>
    <xf numFmtId="43" fontId="0" fillId="0" borderId="0" xfId="4" applyFont="1" applyFill="1"/>
    <xf numFmtId="0" fontId="0" fillId="0" borderId="0" xfId="0" applyFill="1" applyAlignment="1">
      <alignment wrapText="1"/>
    </xf>
    <xf numFmtId="0" fontId="6" fillId="0" borderId="0" xfId="0" applyFont="1" applyFill="1" applyAlignment="1"/>
    <xf numFmtId="165" fontId="3" fillId="0" borderId="4" xfId="3" applyNumberFormat="1" applyFont="1" applyFill="1" applyBorder="1"/>
    <xf numFmtId="165" fontId="3" fillId="0" borderId="4" xfId="0" applyNumberFormat="1" applyFont="1" applyFill="1" applyBorder="1"/>
    <xf numFmtId="167" fontId="3" fillId="0" borderId="4" xfId="0" applyNumberFormat="1" applyFont="1" applyFill="1" applyBorder="1"/>
    <xf numFmtId="170" fontId="3" fillId="0" borderId="4" xfId="0" applyNumberFormat="1" applyFont="1" applyFill="1" applyBorder="1"/>
    <xf numFmtId="43" fontId="3" fillId="0" borderId="4" xfId="3" applyFont="1" applyFill="1" applyBorder="1"/>
    <xf numFmtId="0" fontId="3" fillId="0" borderId="4" xfId="3" applyNumberFormat="1" applyFont="1" applyFill="1" applyBorder="1"/>
    <xf numFmtId="165" fontId="3" fillId="0" borderId="6" xfId="3" applyNumberFormat="1" applyFont="1" applyFill="1" applyBorder="1"/>
    <xf numFmtId="165" fontId="3" fillId="0" borderId="6" xfId="0" applyNumberFormat="1" applyFont="1" applyFill="1" applyBorder="1"/>
    <xf numFmtId="167" fontId="3" fillId="0" borderId="6" xfId="0" applyNumberFormat="1" applyFont="1" applyFill="1" applyBorder="1"/>
    <xf numFmtId="170" fontId="3" fillId="0" borderId="6" xfId="0" applyNumberFormat="1" applyFont="1" applyFill="1" applyBorder="1"/>
    <xf numFmtId="43" fontId="3" fillId="0" borderId="6" xfId="3" applyFont="1" applyFill="1" applyBorder="1"/>
    <xf numFmtId="0" fontId="3" fillId="0" borderId="6" xfId="3" applyNumberFormat="1" applyFont="1" applyFill="1" applyBorder="1"/>
    <xf numFmtId="2" fontId="3" fillId="0" borderId="4" xfId="0" applyNumberFormat="1" applyFont="1" applyFill="1" applyBorder="1"/>
    <xf numFmtId="0" fontId="11" fillId="0" borderId="1" xfId="0" applyFont="1" applyFill="1" applyBorder="1" applyAlignment="1">
      <alignment horizontal="center" wrapText="1"/>
    </xf>
    <xf numFmtId="0" fontId="2" fillId="0" borderId="0" xfId="0" quotePrefix="1" applyNumberFormat="1" applyFont="1" applyFill="1"/>
    <xf numFmtId="0" fontId="2" fillId="0" borderId="0" xfId="0" applyNumberFormat="1" applyFont="1" applyFill="1"/>
    <xf numFmtId="0" fontId="4" fillId="0" borderId="1" xfId="0" applyFont="1" applyFill="1" applyBorder="1" applyAlignment="1">
      <alignment wrapText="1"/>
    </xf>
    <xf numFmtId="0" fontId="0" fillId="0" borderId="1" xfId="0" applyFill="1" applyBorder="1" applyAlignment="1">
      <alignment wrapText="1"/>
    </xf>
    <xf numFmtId="165" fontId="0" fillId="0" borderId="1" xfId="4" applyNumberFormat="1" applyFont="1" applyFill="1" applyBorder="1"/>
    <xf numFmtId="0" fontId="7" fillId="0" borderId="0" xfId="0" applyFont="1" applyFill="1" applyAlignment="1">
      <alignment wrapText="1"/>
    </xf>
    <xf numFmtId="0" fontId="4" fillId="0" borderId="0" xfId="0" applyFont="1" applyFill="1" applyAlignment="1">
      <alignment vertical="center" wrapText="1"/>
    </xf>
    <xf numFmtId="0" fontId="10" fillId="0" borderId="1" xfId="0" applyFont="1" applyFill="1" applyBorder="1" applyAlignment="1">
      <alignment horizontal="center" vertical="center" wrapText="1"/>
    </xf>
    <xf numFmtId="0" fontId="4" fillId="0" borderId="0" xfId="0" applyFont="1" applyFill="1" applyAlignment="1">
      <alignment horizontal="center" vertical="top" wrapText="1"/>
    </xf>
    <xf numFmtId="168" fontId="3" fillId="0" borderId="4" xfId="2" applyNumberFormat="1" applyFont="1" applyFill="1" applyBorder="1"/>
    <xf numFmtId="168" fontId="3" fillId="0" borderId="6" xfId="2" applyNumberFormat="1" applyFont="1" applyFill="1" applyBorder="1"/>
    <xf numFmtId="164" fontId="3" fillId="0" borderId="0" xfId="1" applyNumberFormat="1" applyFont="1" applyFill="1" applyBorder="1"/>
    <xf numFmtId="0" fontId="3" fillId="0" borderId="0" xfId="0" applyFont="1" applyFill="1"/>
    <xf numFmtId="170" fontId="3" fillId="0" borderId="0" xfId="0" applyNumberFormat="1" applyFont="1" applyFill="1"/>
    <xf numFmtId="0" fontId="3" fillId="0" borderId="25" xfId="0" applyFont="1" applyFill="1" applyBorder="1"/>
    <xf numFmtId="0" fontId="3" fillId="0" borderId="11" xfId="0" applyFont="1" applyFill="1" applyBorder="1" applyAlignment="1">
      <alignment horizontal="center"/>
    </xf>
    <xf numFmtId="0" fontId="3" fillId="0" borderId="12" xfId="0" applyFont="1" applyFill="1" applyBorder="1" applyAlignment="1">
      <alignment horizontal="center"/>
    </xf>
    <xf numFmtId="0" fontId="3" fillId="0" borderId="8" xfId="0" applyFont="1" applyFill="1" applyBorder="1"/>
    <xf numFmtId="3" fontId="3" fillId="0" borderId="26" xfId="0" applyNumberFormat="1" applyFont="1" applyFill="1" applyBorder="1" applyAlignment="1">
      <alignment horizontal="center" vertical="center" wrapText="1"/>
    </xf>
    <xf numFmtId="3" fontId="3" fillId="0" borderId="26" xfId="0" applyNumberFormat="1" applyFont="1" applyFill="1" applyBorder="1" applyAlignment="1">
      <alignment horizontal="center" vertical="center"/>
    </xf>
    <xf numFmtId="3" fontId="3" fillId="0" borderId="0" xfId="0" applyNumberFormat="1" applyFont="1" applyFill="1" applyBorder="1"/>
    <xf numFmtId="0" fontId="36" fillId="0" borderId="1" xfId="0" applyFont="1" applyFill="1" applyBorder="1" applyAlignment="1">
      <alignment wrapText="1"/>
    </xf>
    <xf numFmtId="0" fontId="36" fillId="0" borderId="1" xfId="0" applyFont="1" applyFill="1" applyBorder="1" applyAlignment="1"/>
    <xf numFmtId="0" fontId="11" fillId="0" borderId="1" xfId="0" applyFont="1" applyFill="1" applyBorder="1"/>
    <xf numFmtId="0" fontId="11" fillId="0" borderId="1" xfId="0" applyFont="1" applyFill="1" applyBorder="1" applyAlignment="1">
      <alignment wrapText="1"/>
    </xf>
    <xf numFmtId="3" fontId="3" fillId="0" borderId="27" xfId="0" applyNumberFormat="1" applyFont="1" applyFill="1" applyBorder="1" applyAlignment="1">
      <alignment horizontal="center" vertical="center"/>
    </xf>
    <xf numFmtId="0" fontId="3" fillId="0" borderId="1" xfId="0" applyFont="1" applyFill="1" applyBorder="1" applyAlignment="1">
      <alignment horizontal="left"/>
    </xf>
    <xf numFmtId="166" fontId="3" fillId="0" borderId="1" xfId="0" applyNumberFormat="1" applyFont="1" applyFill="1" applyBorder="1"/>
    <xf numFmtId="171" fontId="3" fillId="0" borderId="0" xfId="0" applyNumberFormat="1" applyFont="1" applyFill="1"/>
    <xf numFmtId="0" fontId="3" fillId="0" borderId="1" xfId="0" applyNumberFormat="1" applyFont="1" applyFill="1" applyBorder="1"/>
    <xf numFmtId="0" fontId="3" fillId="0" borderId="9" xfId="0" applyFont="1" applyFill="1" applyBorder="1"/>
    <xf numFmtId="3" fontId="3" fillId="0" borderId="28" xfId="0" applyNumberFormat="1" applyFont="1" applyFill="1" applyBorder="1" applyAlignment="1">
      <alignment horizontal="center" vertical="center"/>
    </xf>
    <xf numFmtId="3" fontId="3" fillId="0" borderId="10" xfId="0" applyNumberFormat="1" applyFont="1" applyFill="1" applyBorder="1"/>
    <xf numFmtId="166" fontId="3" fillId="0" borderId="0" xfId="0" applyNumberFormat="1" applyFont="1" applyFill="1"/>
    <xf numFmtId="0" fontId="3" fillId="0" borderId="0" xfId="0" quotePrefix="1" applyFont="1" applyFill="1"/>
    <xf numFmtId="0" fontId="11" fillId="0" borderId="0" xfId="0" applyFont="1" applyFill="1"/>
    <xf numFmtId="0" fontId="11" fillId="0" borderId="0" xfId="0" applyFont="1" applyFill="1" applyBorder="1" applyAlignment="1">
      <alignment horizontal="center"/>
    </xf>
    <xf numFmtId="9" fontId="11" fillId="0" borderId="1" xfId="2" applyFont="1" applyFill="1" applyBorder="1" applyAlignment="1">
      <alignment horizontal="center"/>
    </xf>
    <xf numFmtId="170" fontId="11" fillId="0" borderId="0" xfId="0" applyNumberFormat="1" applyFont="1" applyFill="1"/>
    <xf numFmtId="0" fontId="3" fillId="0" borderId="0" xfId="0" applyFont="1" applyFill="1" applyAlignment="1">
      <alignment wrapText="1"/>
    </xf>
    <xf numFmtId="170" fontId="11" fillId="0" borderId="1" xfId="0" applyNumberFormat="1" applyFont="1" applyFill="1" applyBorder="1" applyAlignment="1">
      <alignment wrapText="1"/>
    </xf>
    <xf numFmtId="0" fontId="3" fillId="0" borderId="1" xfId="0" applyFont="1" applyFill="1" applyBorder="1"/>
    <xf numFmtId="0" fontId="3" fillId="0" borderId="1" xfId="0" applyFont="1" applyFill="1" applyBorder="1" applyAlignment="1">
      <alignment wrapText="1"/>
    </xf>
    <xf numFmtId="164" fontId="3" fillId="0" borderId="4" xfId="1" applyNumberFormat="1" applyFont="1" applyFill="1" applyBorder="1"/>
    <xf numFmtId="0" fontId="3" fillId="0" borderId="4" xfId="0" applyFont="1" applyFill="1" applyBorder="1"/>
    <xf numFmtId="0" fontId="3" fillId="0" borderId="4" xfId="0" applyNumberFormat="1" applyFont="1" applyFill="1" applyBorder="1"/>
    <xf numFmtId="0" fontId="3" fillId="0" borderId="7" xfId="0" applyFont="1" applyFill="1" applyBorder="1" applyAlignment="1">
      <alignment wrapText="1"/>
    </xf>
    <xf numFmtId="0" fontId="3" fillId="0" borderId="0" xfId="0" applyFont="1" applyFill="1" applyBorder="1"/>
    <xf numFmtId="2" fontId="3" fillId="0" borderId="0" xfId="0" applyNumberFormat="1" applyFont="1" applyFill="1" applyBorder="1"/>
    <xf numFmtId="0" fontId="3" fillId="0" borderId="0" xfId="0" applyNumberFormat="1" applyFont="1" applyFill="1" applyBorder="1"/>
    <xf numFmtId="165" fontId="3" fillId="0" borderId="0" xfId="3" applyNumberFormat="1" applyFont="1" applyFill="1" applyBorder="1"/>
    <xf numFmtId="165" fontId="3" fillId="0" borderId="0" xfId="0" applyNumberFormat="1" applyFont="1" applyFill="1" applyBorder="1"/>
    <xf numFmtId="168" fontId="3" fillId="0" borderId="0" xfId="2" applyNumberFormat="1" applyFont="1" applyFill="1" applyBorder="1"/>
    <xf numFmtId="167" fontId="3" fillId="0" borderId="0" xfId="0" applyNumberFormat="1" applyFont="1" applyFill="1" applyBorder="1"/>
    <xf numFmtId="170" fontId="3" fillId="0" borderId="0" xfId="0" applyNumberFormat="1" applyFont="1" applyFill="1" applyBorder="1"/>
    <xf numFmtId="43" fontId="3" fillId="0" borderId="0" xfId="3" applyFont="1" applyFill="1" applyBorder="1"/>
    <xf numFmtId="0" fontId="3" fillId="0" borderId="0" xfId="3" applyNumberFormat="1" applyFont="1" applyFill="1" applyBorder="1"/>
    <xf numFmtId="164" fontId="3" fillId="0" borderId="6" xfId="1" applyNumberFormat="1" applyFont="1" applyFill="1" applyBorder="1"/>
    <xf numFmtId="0" fontId="3" fillId="0" borderId="6" xfId="0" applyFont="1" applyFill="1" applyBorder="1"/>
    <xf numFmtId="2" fontId="3" fillId="0" borderId="6" xfId="0" applyNumberFormat="1" applyFont="1" applyFill="1" applyBorder="1"/>
    <xf numFmtId="0" fontId="3" fillId="0" borderId="6" xfId="0" applyNumberFormat="1" applyFont="1" applyFill="1" applyBorder="1"/>
    <xf numFmtId="0" fontId="37" fillId="0" borderId="0" xfId="0" applyFont="1" applyFill="1"/>
    <xf numFmtId="0" fontId="38" fillId="0" borderId="0" xfId="0" applyFont="1" applyFill="1" applyAlignment="1">
      <alignment horizontal="left"/>
    </xf>
    <xf numFmtId="0" fontId="37" fillId="0" borderId="0" xfId="0" applyFont="1" applyFill="1" applyAlignment="1">
      <alignment horizontal="center"/>
    </xf>
    <xf numFmtId="0" fontId="39" fillId="0" borderId="0" xfId="0" applyFont="1" applyFill="1" applyAlignment="1">
      <alignment horizontal="left"/>
    </xf>
    <xf numFmtId="0" fontId="39" fillId="0" borderId="0" xfId="0" applyFont="1" applyFill="1" applyAlignment="1">
      <alignment horizontal="right"/>
    </xf>
    <xf numFmtId="1" fontId="39" fillId="0" borderId="0" xfId="0" applyNumberFormat="1" applyFont="1" applyFill="1"/>
    <xf numFmtId="0" fontId="38" fillId="0" borderId="0" xfId="0" applyFont="1" applyFill="1"/>
    <xf numFmtId="0" fontId="39" fillId="0" borderId="0" xfId="0" applyFont="1" applyFill="1"/>
    <xf numFmtId="172" fontId="39" fillId="0" borderId="0" xfId="0" applyNumberFormat="1" applyFont="1" applyFill="1"/>
    <xf numFmtId="173" fontId="39" fillId="0" borderId="0" xfId="0" applyNumberFormat="1" applyFont="1" applyFill="1"/>
    <xf numFmtId="0" fontId="37" fillId="0" borderId="0" xfId="0" applyFont="1" applyFill="1" applyAlignment="1">
      <alignment horizontal="right"/>
    </xf>
    <xf numFmtId="166" fontId="39" fillId="0" borderId="0" xfId="0" applyNumberFormat="1" applyFont="1" applyFill="1"/>
    <xf numFmtId="0" fontId="39" fillId="0" borderId="0" xfId="0" applyFont="1" applyFill="1" applyAlignment="1">
      <alignment horizontal="center"/>
    </xf>
    <xf numFmtId="0" fontId="11" fillId="0" borderId="25" xfId="0" applyFont="1" applyFill="1" applyBorder="1" applyAlignment="1">
      <alignment horizontal="left"/>
    </xf>
    <xf numFmtId="0" fontId="11" fillId="0" borderId="12" xfId="0" applyFont="1" applyFill="1" applyBorder="1" applyAlignment="1">
      <alignment horizontal="left"/>
    </xf>
    <xf numFmtId="0" fontId="35" fillId="0" borderId="0" xfId="0" applyFont="1" applyFill="1" applyAlignment="1">
      <alignment horizontal="left"/>
    </xf>
    <xf numFmtId="0" fontId="11" fillId="0" borderId="2" xfId="0" applyFont="1" applyFill="1" applyBorder="1" applyAlignment="1">
      <alignment horizontal="center" vertical="center" textRotation="90" wrapText="1"/>
    </xf>
    <xf numFmtId="166" fontId="3" fillId="0" borderId="4"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xf>
    <xf numFmtId="165" fontId="3" fillId="0" borderId="4" xfId="3" applyNumberFormat="1" applyFont="1" applyFill="1" applyBorder="1" applyAlignment="1">
      <alignment horizontal="center" vertical="center"/>
    </xf>
    <xf numFmtId="165" fontId="3" fillId="0" borderId="6" xfId="3" applyNumberFormat="1" applyFont="1" applyFill="1" applyBorder="1" applyAlignment="1">
      <alignment horizontal="center" vertical="center"/>
    </xf>
    <xf numFmtId="165" fontId="3" fillId="0" borderId="5" xfId="3" applyNumberFormat="1" applyFont="1" applyFill="1" applyBorder="1" applyAlignment="1">
      <alignment horizontal="center" vertical="center"/>
    </xf>
    <xf numFmtId="9" fontId="11" fillId="0" borderId="1" xfId="2" applyFont="1" applyFill="1" applyBorder="1" applyAlignment="1">
      <alignment horizontal="center"/>
    </xf>
    <xf numFmtId="0" fontId="11" fillId="0" borderId="1" xfId="0" applyFont="1" applyFill="1" applyBorder="1" applyAlignment="1">
      <alignment horizontal="center"/>
    </xf>
    <xf numFmtId="0" fontId="9" fillId="0" borderId="0" xfId="0" applyFont="1" applyFill="1" applyAlignment="1">
      <alignment horizontal="center" vertical="center" textRotation="90" wrapText="1"/>
    </xf>
    <xf numFmtId="0" fontId="9" fillId="0" borderId="0" xfId="0" applyFont="1" applyFill="1" applyAlignment="1">
      <alignment horizontal="center" wrapText="1"/>
    </xf>
    <xf numFmtId="0" fontId="8" fillId="0" borderId="3" xfId="0" applyFont="1" applyFill="1" applyBorder="1" applyAlignment="1">
      <alignment horizontal="center" wrapText="1"/>
    </xf>
    <xf numFmtId="0" fontId="2" fillId="0" borderId="1" xfId="0" applyFont="1" applyFill="1" applyBorder="1" applyAlignment="1">
      <alignment horizontal="center"/>
    </xf>
    <xf numFmtId="0" fontId="41" fillId="0" borderId="0" xfId="0" applyFont="1" applyAlignment="1">
      <alignment horizontal="center" vertical="center"/>
    </xf>
    <xf numFmtId="0" fontId="42" fillId="0" borderId="0" xfId="0" applyFont="1" applyAlignment="1">
      <alignment horizontal="center" vertical="center"/>
    </xf>
    <xf numFmtId="0" fontId="43" fillId="0" borderId="0" xfId="0" applyFont="1" applyAlignment="1">
      <alignment horizontal="center" vertical="center"/>
    </xf>
    <xf numFmtId="0" fontId="42" fillId="0" borderId="0" xfId="0" applyFont="1" applyAlignment="1">
      <alignment horizontal="center" vertical="center" wrapText="1"/>
    </xf>
    <xf numFmtId="0" fontId="44" fillId="0" borderId="0" xfId="0" applyFont="1" applyAlignment="1">
      <alignment horizontal="center" vertical="center"/>
    </xf>
    <xf numFmtId="17" fontId="45" fillId="0" borderId="0" xfId="0" quotePrefix="1" applyNumberFormat="1" applyFont="1" applyAlignment="1">
      <alignment horizontal="center" vertical="center"/>
    </xf>
    <xf numFmtId="0" fontId="0" fillId="0" borderId="0" xfId="0" applyAlignment="1">
      <alignment horizontal="center"/>
    </xf>
  </cellXfs>
  <cellStyles count="726">
    <cellStyle name="Accent1 - 20%" xfId="10"/>
    <cellStyle name="Accent1 - 40%" xfId="11"/>
    <cellStyle name="Accent1 - 60%" xfId="12"/>
    <cellStyle name="Accent1 10" xfId="163"/>
    <cellStyle name="Accent1 100" xfId="191"/>
    <cellStyle name="Accent1 101" xfId="192"/>
    <cellStyle name="Accent1 11" xfId="167"/>
    <cellStyle name="Accent1 12" xfId="170"/>
    <cellStyle name="Accent1 13" xfId="173"/>
    <cellStyle name="Accent1 14" xfId="175"/>
    <cellStyle name="Accent1 15" xfId="177"/>
    <cellStyle name="Accent1 16" xfId="179"/>
    <cellStyle name="Accent1 17" xfId="181"/>
    <cellStyle name="Accent1 18" xfId="182"/>
    <cellStyle name="Accent1 19" xfId="189"/>
    <cellStyle name="Accent1 2" xfId="9"/>
    <cellStyle name="Accent1 20" xfId="193"/>
    <cellStyle name="Accent1 21" xfId="194"/>
    <cellStyle name="Accent1 22" xfId="195"/>
    <cellStyle name="Accent1 23" xfId="196"/>
    <cellStyle name="Accent1 24" xfId="197"/>
    <cellStyle name="Accent1 25" xfId="198"/>
    <cellStyle name="Accent1 26" xfId="199"/>
    <cellStyle name="Accent1 27" xfId="200"/>
    <cellStyle name="Accent1 28" xfId="201"/>
    <cellStyle name="Accent1 29" xfId="202"/>
    <cellStyle name="Accent1 3" xfId="92"/>
    <cellStyle name="Accent1 30" xfId="203"/>
    <cellStyle name="Accent1 31" xfId="204"/>
    <cellStyle name="Accent1 32" xfId="205"/>
    <cellStyle name="Accent1 33" xfId="206"/>
    <cellStyle name="Accent1 34" xfId="207"/>
    <cellStyle name="Accent1 35" xfId="208"/>
    <cellStyle name="Accent1 36" xfId="209"/>
    <cellStyle name="Accent1 37" xfId="210"/>
    <cellStyle name="Accent1 38" xfId="211"/>
    <cellStyle name="Accent1 39" xfId="212"/>
    <cellStyle name="Accent1 4" xfId="119"/>
    <cellStyle name="Accent1 40" xfId="213"/>
    <cellStyle name="Accent1 41" xfId="214"/>
    <cellStyle name="Accent1 42" xfId="215"/>
    <cellStyle name="Accent1 43" xfId="216"/>
    <cellStyle name="Accent1 44" xfId="217"/>
    <cellStyle name="Accent1 45" xfId="218"/>
    <cellStyle name="Accent1 46" xfId="219"/>
    <cellStyle name="Accent1 47" xfId="220"/>
    <cellStyle name="Accent1 48" xfId="221"/>
    <cellStyle name="Accent1 49" xfId="222"/>
    <cellStyle name="Accent1 5" xfId="122"/>
    <cellStyle name="Accent1 50" xfId="223"/>
    <cellStyle name="Accent1 51" xfId="224"/>
    <cellStyle name="Accent1 52" xfId="225"/>
    <cellStyle name="Accent1 53" xfId="226"/>
    <cellStyle name="Accent1 54" xfId="227"/>
    <cellStyle name="Accent1 55" xfId="228"/>
    <cellStyle name="Accent1 56" xfId="229"/>
    <cellStyle name="Accent1 57" xfId="230"/>
    <cellStyle name="Accent1 58" xfId="231"/>
    <cellStyle name="Accent1 59" xfId="232"/>
    <cellStyle name="Accent1 6" xfId="123"/>
    <cellStyle name="Accent1 60" xfId="233"/>
    <cellStyle name="Accent1 61" xfId="234"/>
    <cellStyle name="Accent1 62" xfId="235"/>
    <cellStyle name="Accent1 63" xfId="236"/>
    <cellStyle name="Accent1 64" xfId="237"/>
    <cellStyle name="Accent1 65" xfId="238"/>
    <cellStyle name="Accent1 66" xfId="239"/>
    <cellStyle name="Accent1 67" xfId="240"/>
    <cellStyle name="Accent1 68" xfId="241"/>
    <cellStyle name="Accent1 69" xfId="242"/>
    <cellStyle name="Accent1 7" xfId="125"/>
    <cellStyle name="Accent1 70" xfId="243"/>
    <cellStyle name="Accent1 71" xfId="244"/>
    <cellStyle name="Accent1 72" xfId="245"/>
    <cellStyle name="Accent1 73" xfId="246"/>
    <cellStyle name="Accent1 74" xfId="247"/>
    <cellStyle name="Accent1 75" xfId="248"/>
    <cellStyle name="Accent1 76" xfId="249"/>
    <cellStyle name="Accent1 77" xfId="250"/>
    <cellStyle name="Accent1 78" xfId="251"/>
    <cellStyle name="Accent1 79" xfId="252"/>
    <cellStyle name="Accent1 8" xfId="127"/>
    <cellStyle name="Accent1 80" xfId="253"/>
    <cellStyle name="Accent1 81" xfId="254"/>
    <cellStyle name="Accent1 82" xfId="255"/>
    <cellStyle name="Accent1 83" xfId="256"/>
    <cellStyle name="Accent1 84" xfId="257"/>
    <cellStyle name="Accent1 85" xfId="258"/>
    <cellStyle name="Accent1 86" xfId="259"/>
    <cellStyle name="Accent1 87" xfId="260"/>
    <cellStyle name="Accent1 88" xfId="261"/>
    <cellStyle name="Accent1 89" xfId="262"/>
    <cellStyle name="Accent1 9" xfId="128"/>
    <cellStyle name="Accent1 90" xfId="263"/>
    <cellStyle name="Accent1 91" xfId="264"/>
    <cellStyle name="Accent1 92" xfId="265"/>
    <cellStyle name="Accent1 93" xfId="266"/>
    <cellStyle name="Accent1 94" xfId="267"/>
    <cellStyle name="Accent1 95" xfId="268"/>
    <cellStyle name="Accent1 96" xfId="269"/>
    <cellStyle name="Accent1 97" xfId="270"/>
    <cellStyle name="Accent1 98" xfId="271"/>
    <cellStyle name="Accent1 99" xfId="272"/>
    <cellStyle name="Accent2 - 20%" xfId="14"/>
    <cellStyle name="Accent2 - 40%" xfId="15"/>
    <cellStyle name="Accent2 - 60%" xfId="16"/>
    <cellStyle name="Accent2 10" xfId="160"/>
    <cellStyle name="Accent2 100" xfId="273"/>
    <cellStyle name="Accent2 101" xfId="274"/>
    <cellStyle name="Accent2 11" xfId="164"/>
    <cellStyle name="Accent2 12" xfId="168"/>
    <cellStyle name="Accent2 13" xfId="171"/>
    <cellStyle name="Accent2 14" xfId="174"/>
    <cellStyle name="Accent2 15" xfId="176"/>
    <cellStyle name="Accent2 16" xfId="178"/>
    <cellStyle name="Accent2 17" xfId="180"/>
    <cellStyle name="Accent2 18" xfId="183"/>
    <cellStyle name="Accent2 19" xfId="275"/>
    <cellStyle name="Accent2 2" xfId="13"/>
    <cellStyle name="Accent2 20" xfId="276"/>
    <cellStyle name="Accent2 21" xfId="277"/>
    <cellStyle name="Accent2 22" xfId="278"/>
    <cellStyle name="Accent2 23" xfId="279"/>
    <cellStyle name="Accent2 24" xfId="280"/>
    <cellStyle name="Accent2 25" xfId="281"/>
    <cellStyle name="Accent2 26" xfId="282"/>
    <cellStyle name="Accent2 27" xfId="283"/>
    <cellStyle name="Accent2 28" xfId="284"/>
    <cellStyle name="Accent2 29" xfId="285"/>
    <cellStyle name="Accent2 3" xfId="94"/>
    <cellStyle name="Accent2 30" xfId="286"/>
    <cellStyle name="Accent2 31" xfId="287"/>
    <cellStyle name="Accent2 32" xfId="288"/>
    <cellStyle name="Accent2 33" xfId="289"/>
    <cellStyle name="Accent2 34" xfId="290"/>
    <cellStyle name="Accent2 35" xfId="291"/>
    <cellStyle name="Accent2 36" xfId="292"/>
    <cellStyle name="Accent2 37" xfId="293"/>
    <cellStyle name="Accent2 38" xfId="294"/>
    <cellStyle name="Accent2 39" xfId="295"/>
    <cellStyle name="Accent2 4" xfId="116"/>
    <cellStyle name="Accent2 40" xfId="296"/>
    <cellStyle name="Accent2 41" xfId="297"/>
    <cellStyle name="Accent2 42" xfId="298"/>
    <cellStyle name="Accent2 43" xfId="299"/>
    <cellStyle name="Accent2 44" xfId="300"/>
    <cellStyle name="Accent2 45" xfId="301"/>
    <cellStyle name="Accent2 46" xfId="302"/>
    <cellStyle name="Accent2 47" xfId="303"/>
    <cellStyle name="Accent2 48" xfId="304"/>
    <cellStyle name="Accent2 49" xfId="305"/>
    <cellStyle name="Accent2 5" xfId="120"/>
    <cellStyle name="Accent2 50" xfId="306"/>
    <cellStyle name="Accent2 51" xfId="307"/>
    <cellStyle name="Accent2 52" xfId="308"/>
    <cellStyle name="Accent2 53" xfId="309"/>
    <cellStyle name="Accent2 54" xfId="310"/>
    <cellStyle name="Accent2 55" xfId="311"/>
    <cellStyle name="Accent2 56" xfId="312"/>
    <cellStyle name="Accent2 57" xfId="313"/>
    <cellStyle name="Accent2 58" xfId="314"/>
    <cellStyle name="Accent2 59" xfId="315"/>
    <cellStyle name="Accent2 6" xfId="118"/>
    <cellStyle name="Accent2 60" xfId="316"/>
    <cellStyle name="Accent2 61" xfId="317"/>
    <cellStyle name="Accent2 62" xfId="318"/>
    <cellStyle name="Accent2 63" xfId="319"/>
    <cellStyle name="Accent2 64" xfId="320"/>
    <cellStyle name="Accent2 65" xfId="321"/>
    <cellStyle name="Accent2 66" xfId="322"/>
    <cellStyle name="Accent2 67" xfId="323"/>
    <cellStyle name="Accent2 68" xfId="324"/>
    <cellStyle name="Accent2 69" xfId="325"/>
    <cellStyle name="Accent2 7" xfId="124"/>
    <cellStyle name="Accent2 70" xfId="326"/>
    <cellStyle name="Accent2 71" xfId="327"/>
    <cellStyle name="Accent2 72" xfId="328"/>
    <cellStyle name="Accent2 73" xfId="329"/>
    <cellStyle name="Accent2 74" xfId="330"/>
    <cellStyle name="Accent2 75" xfId="331"/>
    <cellStyle name="Accent2 76" xfId="332"/>
    <cellStyle name="Accent2 77" xfId="333"/>
    <cellStyle name="Accent2 78" xfId="334"/>
    <cellStyle name="Accent2 79" xfId="335"/>
    <cellStyle name="Accent2 8" xfId="126"/>
    <cellStyle name="Accent2 80" xfId="336"/>
    <cellStyle name="Accent2 81" xfId="337"/>
    <cellStyle name="Accent2 82" xfId="338"/>
    <cellStyle name="Accent2 83" xfId="339"/>
    <cellStyle name="Accent2 84" xfId="340"/>
    <cellStyle name="Accent2 85" xfId="341"/>
    <cellStyle name="Accent2 86" xfId="342"/>
    <cellStyle name="Accent2 87" xfId="343"/>
    <cellStyle name="Accent2 88" xfId="344"/>
    <cellStyle name="Accent2 89" xfId="345"/>
    <cellStyle name="Accent2 9" xfId="131"/>
    <cellStyle name="Accent2 90" xfId="346"/>
    <cellStyle name="Accent2 91" xfId="347"/>
    <cellStyle name="Accent2 92" xfId="348"/>
    <cellStyle name="Accent2 93" xfId="349"/>
    <cellStyle name="Accent2 94" xfId="350"/>
    <cellStyle name="Accent2 95" xfId="351"/>
    <cellStyle name="Accent2 96" xfId="352"/>
    <cellStyle name="Accent2 97" xfId="353"/>
    <cellStyle name="Accent2 98" xfId="354"/>
    <cellStyle name="Accent2 99" xfId="355"/>
    <cellStyle name="Accent3 - 20%" xfId="18"/>
    <cellStyle name="Accent3 - 40%" xfId="19"/>
    <cellStyle name="Accent3 - 60%" xfId="20"/>
    <cellStyle name="Accent3 10" xfId="157"/>
    <cellStyle name="Accent3 100" xfId="356"/>
    <cellStyle name="Accent3 101" xfId="357"/>
    <cellStyle name="Accent3 11" xfId="132"/>
    <cellStyle name="Accent3 12" xfId="159"/>
    <cellStyle name="Accent3 13" xfId="129"/>
    <cellStyle name="Accent3 14" xfId="162"/>
    <cellStyle name="Accent3 15" xfId="166"/>
    <cellStyle name="Accent3 16" xfId="169"/>
    <cellStyle name="Accent3 17" xfId="172"/>
    <cellStyle name="Accent3 18" xfId="184"/>
    <cellStyle name="Accent3 19" xfId="358"/>
    <cellStyle name="Accent3 2" xfId="17"/>
    <cellStyle name="Accent3 20" xfId="359"/>
    <cellStyle name="Accent3 21" xfId="360"/>
    <cellStyle name="Accent3 22" xfId="361"/>
    <cellStyle name="Accent3 23" xfId="362"/>
    <cellStyle name="Accent3 24" xfId="363"/>
    <cellStyle name="Accent3 25" xfId="364"/>
    <cellStyle name="Accent3 26" xfId="365"/>
    <cellStyle name="Accent3 27" xfId="366"/>
    <cellStyle name="Accent3 28" xfId="367"/>
    <cellStyle name="Accent3 29" xfId="368"/>
    <cellStyle name="Accent3 3" xfId="96"/>
    <cellStyle name="Accent3 30" xfId="369"/>
    <cellStyle name="Accent3 31" xfId="370"/>
    <cellStyle name="Accent3 32" xfId="371"/>
    <cellStyle name="Accent3 33" xfId="372"/>
    <cellStyle name="Accent3 34" xfId="373"/>
    <cellStyle name="Accent3 35" xfId="374"/>
    <cellStyle name="Accent3 36" xfId="375"/>
    <cellStyle name="Accent3 37" xfId="376"/>
    <cellStyle name="Accent3 38" xfId="377"/>
    <cellStyle name="Accent3 39" xfId="378"/>
    <cellStyle name="Accent3 4" xfId="114"/>
    <cellStyle name="Accent3 40" xfId="379"/>
    <cellStyle name="Accent3 41" xfId="380"/>
    <cellStyle name="Accent3 42" xfId="381"/>
    <cellStyle name="Accent3 43" xfId="382"/>
    <cellStyle name="Accent3 44" xfId="383"/>
    <cellStyle name="Accent3 45" xfId="384"/>
    <cellStyle name="Accent3 46" xfId="385"/>
    <cellStyle name="Accent3 47" xfId="386"/>
    <cellStyle name="Accent3 48" xfId="387"/>
    <cellStyle name="Accent3 49" xfId="388"/>
    <cellStyle name="Accent3 5" xfId="95"/>
    <cellStyle name="Accent3 50" xfId="389"/>
    <cellStyle name="Accent3 51" xfId="390"/>
    <cellStyle name="Accent3 52" xfId="391"/>
    <cellStyle name="Accent3 53" xfId="392"/>
    <cellStyle name="Accent3 54" xfId="393"/>
    <cellStyle name="Accent3 55" xfId="394"/>
    <cellStyle name="Accent3 56" xfId="395"/>
    <cellStyle name="Accent3 57" xfId="396"/>
    <cellStyle name="Accent3 58" xfId="397"/>
    <cellStyle name="Accent3 59" xfId="398"/>
    <cellStyle name="Accent3 6" xfId="115"/>
    <cellStyle name="Accent3 60" xfId="399"/>
    <cellStyle name="Accent3 61" xfId="400"/>
    <cellStyle name="Accent3 62" xfId="401"/>
    <cellStyle name="Accent3 63" xfId="402"/>
    <cellStyle name="Accent3 64" xfId="403"/>
    <cellStyle name="Accent3 65" xfId="404"/>
    <cellStyle name="Accent3 66" xfId="405"/>
    <cellStyle name="Accent3 67" xfId="406"/>
    <cellStyle name="Accent3 68" xfId="407"/>
    <cellStyle name="Accent3 69" xfId="408"/>
    <cellStyle name="Accent3 7" xfId="121"/>
    <cellStyle name="Accent3 70" xfId="409"/>
    <cellStyle name="Accent3 71" xfId="410"/>
    <cellStyle name="Accent3 72" xfId="411"/>
    <cellStyle name="Accent3 73" xfId="412"/>
    <cellStyle name="Accent3 74" xfId="413"/>
    <cellStyle name="Accent3 75" xfId="414"/>
    <cellStyle name="Accent3 76" xfId="415"/>
    <cellStyle name="Accent3 77" xfId="416"/>
    <cellStyle name="Accent3 78" xfId="417"/>
    <cellStyle name="Accent3 79" xfId="418"/>
    <cellStyle name="Accent3 8" xfId="117"/>
    <cellStyle name="Accent3 80" xfId="419"/>
    <cellStyle name="Accent3 81" xfId="420"/>
    <cellStyle name="Accent3 82" xfId="421"/>
    <cellStyle name="Accent3 83" xfId="422"/>
    <cellStyle name="Accent3 84" xfId="423"/>
    <cellStyle name="Accent3 85" xfId="424"/>
    <cellStyle name="Accent3 86" xfId="425"/>
    <cellStyle name="Accent3 87" xfId="426"/>
    <cellStyle name="Accent3 88" xfId="427"/>
    <cellStyle name="Accent3 89" xfId="428"/>
    <cellStyle name="Accent3 9" xfId="134"/>
    <cellStyle name="Accent3 90" xfId="429"/>
    <cellStyle name="Accent3 91" xfId="430"/>
    <cellStyle name="Accent3 92" xfId="431"/>
    <cellStyle name="Accent3 93" xfId="432"/>
    <cellStyle name="Accent3 94" xfId="433"/>
    <cellStyle name="Accent3 95" xfId="434"/>
    <cellStyle name="Accent3 96" xfId="435"/>
    <cellStyle name="Accent3 97" xfId="436"/>
    <cellStyle name="Accent3 98" xfId="437"/>
    <cellStyle name="Accent3 99" xfId="438"/>
    <cellStyle name="Accent4 - 20%" xfId="22"/>
    <cellStyle name="Accent4 - 40%" xfId="23"/>
    <cellStyle name="Accent4 - 60%" xfId="24"/>
    <cellStyle name="Accent4 10" xfId="155"/>
    <cellStyle name="Accent4 100" xfId="439"/>
    <cellStyle name="Accent4 101" xfId="440"/>
    <cellStyle name="Accent4 11" xfId="135"/>
    <cellStyle name="Accent4 12" xfId="156"/>
    <cellStyle name="Accent4 13" xfId="133"/>
    <cellStyle name="Accent4 14" xfId="158"/>
    <cellStyle name="Accent4 15" xfId="130"/>
    <cellStyle name="Accent4 16" xfId="161"/>
    <cellStyle name="Accent4 17" xfId="165"/>
    <cellStyle name="Accent4 18" xfId="185"/>
    <cellStyle name="Accent4 19" xfId="441"/>
    <cellStyle name="Accent4 2" xfId="21"/>
    <cellStyle name="Accent4 20" xfId="442"/>
    <cellStyle name="Accent4 21" xfId="443"/>
    <cellStyle name="Accent4 22" xfId="444"/>
    <cellStyle name="Accent4 23" xfId="445"/>
    <cellStyle name="Accent4 24" xfId="446"/>
    <cellStyle name="Accent4 25" xfId="447"/>
    <cellStyle name="Accent4 26" xfId="448"/>
    <cellStyle name="Accent4 27" xfId="449"/>
    <cellStyle name="Accent4 28" xfId="450"/>
    <cellStyle name="Accent4 29" xfId="451"/>
    <cellStyle name="Accent4 3" xfId="99"/>
    <cellStyle name="Accent4 30" xfId="452"/>
    <cellStyle name="Accent4 31" xfId="453"/>
    <cellStyle name="Accent4 32" xfId="454"/>
    <cellStyle name="Accent4 33" xfId="455"/>
    <cellStyle name="Accent4 34" xfId="456"/>
    <cellStyle name="Accent4 35" xfId="457"/>
    <cellStyle name="Accent4 36" xfId="458"/>
    <cellStyle name="Accent4 37" xfId="459"/>
    <cellStyle name="Accent4 38" xfId="460"/>
    <cellStyle name="Accent4 39" xfId="461"/>
    <cellStyle name="Accent4 4" xfId="112"/>
    <cellStyle name="Accent4 40" xfId="462"/>
    <cellStyle name="Accent4 41" xfId="463"/>
    <cellStyle name="Accent4 42" xfId="464"/>
    <cellStyle name="Accent4 43" xfId="465"/>
    <cellStyle name="Accent4 44" xfId="466"/>
    <cellStyle name="Accent4 45" xfId="467"/>
    <cellStyle name="Accent4 46" xfId="468"/>
    <cellStyle name="Accent4 47" xfId="469"/>
    <cellStyle name="Accent4 48" xfId="470"/>
    <cellStyle name="Accent4 49" xfId="471"/>
    <cellStyle name="Accent4 5" xfId="97"/>
    <cellStyle name="Accent4 50" xfId="472"/>
    <cellStyle name="Accent4 51" xfId="473"/>
    <cellStyle name="Accent4 52" xfId="474"/>
    <cellStyle name="Accent4 53" xfId="475"/>
    <cellStyle name="Accent4 54" xfId="476"/>
    <cellStyle name="Accent4 55" xfId="477"/>
    <cellStyle name="Accent4 56" xfId="478"/>
    <cellStyle name="Accent4 57" xfId="479"/>
    <cellStyle name="Accent4 58" xfId="480"/>
    <cellStyle name="Accent4 59" xfId="481"/>
    <cellStyle name="Accent4 6" xfId="111"/>
    <cellStyle name="Accent4 60" xfId="482"/>
    <cellStyle name="Accent4 61" xfId="483"/>
    <cellStyle name="Accent4 62" xfId="484"/>
    <cellStyle name="Accent4 63" xfId="485"/>
    <cellStyle name="Accent4 64" xfId="486"/>
    <cellStyle name="Accent4 65" xfId="487"/>
    <cellStyle name="Accent4 66" xfId="488"/>
    <cellStyle name="Accent4 67" xfId="489"/>
    <cellStyle name="Accent4 68" xfId="490"/>
    <cellStyle name="Accent4 69" xfId="491"/>
    <cellStyle name="Accent4 7" xfId="93"/>
    <cellStyle name="Accent4 70" xfId="492"/>
    <cellStyle name="Accent4 71" xfId="493"/>
    <cellStyle name="Accent4 72" xfId="494"/>
    <cellStyle name="Accent4 73" xfId="495"/>
    <cellStyle name="Accent4 74" xfId="496"/>
    <cellStyle name="Accent4 75" xfId="497"/>
    <cellStyle name="Accent4 76" xfId="498"/>
    <cellStyle name="Accent4 77" xfId="499"/>
    <cellStyle name="Accent4 78" xfId="500"/>
    <cellStyle name="Accent4 79" xfId="501"/>
    <cellStyle name="Accent4 8" xfId="113"/>
    <cellStyle name="Accent4 80" xfId="502"/>
    <cellStyle name="Accent4 81" xfId="503"/>
    <cellStyle name="Accent4 82" xfId="504"/>
    <cellStyle name="Accent4 83" xfId="505"/>
    <cellStyle name="Accent4 84" xfId="506"/>
    <cellStyle name="Accent4 85" xfId="507"/>
    <cellStyle name="Accent4 86" xfId="508"/>
    <cellStyle name="Accent4 87" xfId="509"/>
    <cellStyle name="Accent4 88" xfId="510"/>
    <cellStyle name="Accent4 89" xfId="511"/>
    <cellStyle name="Accent4 9" xfId="137"/>
    <cellStyle name="Accent4 90" xfId="512"/>
    <cellStyle name="Accent4 91" xfId="513"/>
    <cellStyle name="Accent4 92" xfId="514"/>
    <cellStyle name="Accent4 93" xfId="515"/>
    <cellStyle name="Accent4 94" xfId="516"/>
    <cellStyle name="Accent4 95" xfId="517"/>
    <cellStyle name="Accent4 96" xfId="518"/>
    <cellStyle name="Accent4 97" xfId="519"/>
    <cellStyle name="Accent4 98" xfId="520"/>
    <cellStyle name="Accent4 99" xfId="521"/>
    <cellStyle name="Accent5 - 20%" xfId="26"/>
    <cellStyle name="Accent5 - 40%" xfId="27"/>
    <cellStyle name="Accent5 - 60%" xfId="28"/>
    <cellStyle name="Accent5 10" xfId="151"/>
    <cellStyle name="Accent5 100" xfId="522"/>
    <cellStyle name="Accent5 101" xfId="523"/>
    <cellStyle name="Accent5 11" xfId="140"/>
    <cellStyle name="Accent5 12" xfId="152"/>
    <cellStyle name="Accent5 13" xfId="139"/>
    <cellStyle name="Accent5 14" xfId="153"/>
    <cellStyle name="Accent5 15" xfId="138"/>
    <cellStyle name="Accent5 16" xfId="154"/>
    <cellStyle name="Accent5 17" xfId="136"/>
    <cellStyle name="Accent5 18" xfId="186"/>
    <cellStyle name="Accent5 19" xfId="524"/>
    <cellStyle name="Accent5 2" xfId="25"/>
    <cellStyle name="Accent5 20" xfId="525"/>
    <cellStyle name="Accent5 21" xfId="526"/>
    <cellStyle name="Accent5 22" xfId="527"/>
    <cellStyle name="Accent5 23" xfId="528"/>
    <cellStyle name="Accent5 24" xfId="529"/>
    <cellStyle name="Accent5 25" xfId="530"/>
    <cellStyle name="Accent5 26" xfId="531"/>
    <cellStyle name="Accent5 27" xfId="532"/>
    <cellStyle name="Accent5 28" xfId="533"/>
    <cellStyle name="Accent5 29" xfId="534"/>
    <cellStyle name="Accent5 3" xfId="101"/>
    <cellStyle name="Accent5 30" xfId="535"/>
    <cellStyle name="Accent5 31" xfId="536"/>
    <cellStyle name="Accent5 32" xfId="537"/>
    <cellStyle name="Accent5 33" xfId="538"/>
    <cellStyle name="Accent5 34" xfId="539"/>
    <cellStyle name="Accent5 35" xfId="540"/>
    <cellStyle name="Accent5 36" xfId="541"/>
    <cellStyle name="Accent5 37" xfId="542"/>
    <cellStyle name="Accent5 38" xfId="543"/>
    <cellStyle name="Accent5 39" xfId="544"/>
    <cellStyle name="Accent5 4" xfId="110"/>
    <cellStyle name="Accent5 40" xfId="545"/>
    <cellStyle name="Accent5 41" xfId="546"/>
    <cellStyle name="Accent5 42" xfId="547"/>
    <cellStyle name="Accent5 43" xfId="548"/>
    <cellStyle name="Accent5 44" xfId="549"/>
    <cellStyle name="Accent5 45" xfId="550"/>
    <cellStyle name="Accent5 46" xfId="551"/>
    <cellStyle name="Accent5 47" xfId="552"/>
    <cellStyle name="Accent5 48" xfId="553"/>
    <cellStyle name="Accent5 49" xfId="554"/>
    <cellStyle name="Accent5 5" xfId="100"/>
    <cellStyle name="Accent5 50" xfId="555"/>
    <cellStyle name="Accent5 51" xfId="556"/>
    <cellStyle name="Accent5 52" xfId="557"/>
    <cellStyle name="Accent5 53" xfId="558"/>
    <cellStyle name="Accent5 54" xfId="559"/>
    <cellStyle name="Accent5 55" xfId="560"/>
    <cellStyle name="Accent5 56" xfId="561"/>
    <cellStyle name="Accent5 57" xfId="562"/>
    <cellStyle name="Accent5 58" xfId="563"/>
    <cellStyle name="Accent5 59" xfId="564"/>
    <cellStyle name="Accent5 6" xfId="108"/>
    <cellStyle name="Accent5 60" xfId="565"/>
    <cellStyle name="Accent5 61" xfId="566"/>
    <cellStyle name="Accent5 62" xfId="567"/>
    <cellStyle name="Accent5 63" xfId="568"/>
    <cellStyle name="Accent5 64" xfId="569"/>
    <cellStyle name="Accent5 65" xfId="570"/>
    <cellStyle name="Accent5 66" xfId="571"/>
    <cellStyle name="Accent5 67" xfId="572"/>
    <cellStyle name="Accent5 68" xfId="573"/>
    <cellStyle name="Accent5 69" xfId="574"/>
    <cellStyle name="Accent5 7" xfId="98"/>
    <cellStyle name="Accent5 70" xfId="575"/>
    <cellStyle name="Accent5 71" xfId="576"/>
    <cellStyle name="Accent5 72" xfId="577"/>
    <cellStyle name="Accent5 73" xfId="578"/>
    <cellStyle name="Accent5 74" xfId="579"/>
    <cellStyle name="Accent5 75" xfId="580"/>
    <cellStyle name="Accent5 76" xfId="581"/>
    <cellStyle name="Accent5 77" xfId="582"/>
    <cellStyle name="Accent5 78" xfId="583"/>
    <cellStyle name="Accent5 79" xfId="584"/>
    <cellStyle name="Accent5 8" xfId="109"/>
    <cellStyle name="Accent5 80" xfId="585"/>
    <cellStyle name="Accent5 81" xfId="586"/>
    <cellStyle name="Accent5 82" xfId="587"/>
    <cellStyle name="Accent5 83" xfId="588"/>
    <cellStyle name="Accent5 84" xfId="589"/>
    <cellStyle name="Accent5 85" xfId="590"/>
    <cellStyle name="Accent5 86" xfId="591"/>
    <cellStyle name="Accent5 87" xfId="592"/>
    <cellStyle name="Accent5 88" xfId="593"/>
    <cellStyle name="Accent5 89" xfId="594"/>
    <cellStyle name="Accent5 9" xfId="141"/>
    <cellStyle name="Accent5 90" xfId="595"/>
    <cellStyle name="Accent5 91" xfId="596"/>
    <cellStyle name="Accent5 92" xfId="597"/>
    <cellStyle name="Accent5 93" xfId="598"/>
    <cellStyle name="Accent5 94" xfId="599"/>
    <cellStyle name="Accent5 95" xfId="600"/>
    <cellStyle name="Accent5 96" xfId="601"/>
    <cellStyle name="Accent5 97" xfId="602"/>
    <cellStyle name="Accent5 98" xfId="603"/>
    <cellStyle name="Accent5 99" xfId="604"/>
    <cellStyle name="Accent6 - 20%" xfId="30"/>
    <cellStyle name="Accent6 - 40%" xfId="31"/>
    <cellStyle name="Accent6 - 60%" xfId="32"/>
    <cellStyle name="Accent6 10" xfId="150"/>
    <cellStyle name="Accent6 100" xfId="605"/>
    <cellStyle name="Accent6 101" xfId="606"/>
    <cellStyle name="Accent6 11" xfId="143"/>
    <cellStyle name="Accent6 12" xfId="149"/>
    <cellStyle name="Accent6 13" xfId="144"/>
    <cellStyle name="Accent6 14" xfId="148"/>
    <cellStyle name="Accent6 15" xfId="145"/>
    <cellStyle name="Accent6 16" xfId="147"/>
    <cellStyle name="Accent6 17" xfId="146"/>
    <cellStyle name="Accent6 18" xfId="187"/>
    <cellStyle name="Accent6 19" xfId="607"/>
    <cellStyle name="Accent6 2" xfId="29"/>
    <cellStyle name="Accent6 20" xfId="608"/>
    <cellStyle name="Accent6 21" xfId="609"/>
    <cellStyle name="Accent6 22" xfId="610"/>
    <cellStyle name="Accent6 23" xfId="611"/>
    <cellStyle name="Accent6 24" xfId="612"/>
    <cellStyle name="Accent6 25" xfId="613"/>
    <cellStyle name="Accent6 26" xfId="614"/>
    <cellStyle name="Accent6 27" xfId="615"/>
    <cellStyle name="Accent6 28" xfId="616"/>
    <cellStyle name="Accent6 29" xfId="617"/>
    <cellStyle name="Accent6 3" xfId="103"/>
    <cellStyle name="Accent6 30" xfId="618"/>
    <cellStyle name="Accent6 31" xfId="619"/>
    <cellStyle name="Accent6 32" xfId="620"/>
    <cellStyle name="Accent6 33" xfId="621"/>
    <cellStyle name="Accent6 34" xfId="622"/>
    <cellStyle name="Accent6 35" xfId="623"/>
    <cellStyle name="Accent6 36" xfId="624"/>
    <cellStyle name="Accent6 37" xfId="625"/>
    <cellStyle name="Accent6 38" xfId="626"/>
    <cellStyle name="Accent6 39" xfId="627"/>
    <cellStyle name="Accent6 4" xfId="107"/>
    <cellStyle name="Accent6 40" xfId="628"/>
    <cellStyle name="Accent6 41" xfId="629"/>
    <cellStyle name="Accent6 42" xfId="630"/>
    <cellStyle name="Accent6 43" xfId="631"/>
    <cellStyle name="Accent6 44" xfId="632"/>
    <cellStyle name="Accent6 45" xfId="633"/>
    <cellStyle name="Accent6 46" xfId="634"/>
    <cellStyle name="Accent6 47" xfId="635"/>
    <cellStyle name="Accent6 48" xfId="636"/>
    <cellStyle name="Accent6 49" xfId="637"/>
    <cellStyle name="Accent6 5" xfId="104"/>
    <cellStyle name="Accent6 50" xfId="638"/>
    <cellStyle name="Accent6 51" xfId="639"/>
    <cellStyle name="Accent6 52" xfId="640"/>
    <cellStyle name="Accent6 53" xfId="641"/>
    <cellStyle name="Accent6 54" xfId="642"/>
    <cellStyle name="Accent6 55" xfId="643"/>
    <cellStyle name="Accent6 56" xfId="644"/>
    <cellStyle name="Accent6 57" xfId="645"/>
    <cellStyle name="Accent6 58" xfId="646"/>
    <cellStyle name="Accent6 59" xfId="647"/>
    <cellStyle name="Accent6 6" xfId="106"/>
    <cellStyle name="Accent6 60" xfId="648"/>
    <cellStyle name="Accent6 61" xfId="649"/>
    <cellStyle name="Accent6 62" xfId="650"/>
    <cellStyle name="Accent6 63" xfId="651"/>
    <cellStyle name="Accent6 64" xfId="652"/>
    <cellStyle name="Accent6 65" xfId="653"/>
    <cellStyle name="Accent6 66" xfId="654"/>
    <cellStyle name="Accent6 67" xfId="655"/>
    <cellStyle name="Accent6 68" xfId="656"/>
    <cellStyle name="Accent6 69" xfId="657"/>
    <cellStyle name="Accent6 7" xfId="102"/>
    <cellStyle name="Accent6 70" xfId="658"/>
    <cellStyle name="Accent6 71" xfId="659"/>
    <cellStyle name="Accent6 72" xfId="660"/>
    <cellStyle name="Accent6 73" xfId="661"/>
    <cellStyle name="Accent6 74" xfId="662"/>
    <cellStyle name="Accent6 75" xfId="663"/>
    <cellStyle name="Accent6 76" xfId="664"/>
    <cellStyle name="Accent6 77" xfId="665"/>
    <cellStyle name="Accent6 78" xfId="666"/>
    <cellStyle name="Accent6 79" xfId="667"/>
    <cellStyle name="Accent6 8" xfId="105"/>
    <cellStyle name="Accent6 80" xfId="668"/>
    <cellStyle name="Accent6 81" xfId="669"/>
    <cellStyle name="Accent6 82" xfId="670"/>
    <cellStyle name="Accent6 83" xfId="671"/>
    <cellStyle name="Accent6 84" xfId="672"/>
    <cellStyle name="Accent6 85" xfId="673"/>
    <cellStyle name="Accent6 86" xfId="674"/>
    <cellStyle name="Accent6 87" xfId="675"/>
    <cellStyle name="Accent6 88" xfId="676"/>
    <cellStyle name="Accent6 89" xfId="677"/>
    <cellStyle name="Accent6 9" xfId="142"/>
    <cellStyle name="Accent6 90" xfId="678"/>
    <cellStyle name="Accent6 91" xfId="679"/>
    <cellStyle name="Accent6 92" xfId="680"/>
    <cellStyle name="Accent6 93" xfId="681"/>
    <cellStyle name="Accent6 94" xfId="682"/>
    <cellStyle name="Accent6 95" xfId="683"/>
    <cellStyle name="Accent6 96" xfId="684"/>
    <cellStyle name="Accent6 97" xfId="685"/>
    <cellStyle name="Accent6 98" xfId="686"/>
    <cellStyle name="Accent6 99" xfId="687"/>
    <cellStyle name="Bad 2" xfId="33"/>
    <cellStyle name="Calculation 2" xfId="34"/>
    <cellStyle name="Check Cell 2" xfId="35"/>
    <cellStyle name="Comma" xfId="3" builtinId="3"/>
    <cellStyle name="Comma 2" xfId="4"/>
    <cellStyle name="Currency" xfId="1" builtinId="4"/>
    <cellStyle name="Emphasis 1" xfId="36"/>
    <cellStyle name="Emphasis 2" xfId="37"/>
    <cellStyle name="Emphasis 3" xfId="38"/>
    <cellStyle name="Good 2" xfId="39"/>
    <cellStyle name="Good 2 2" xfId="688"/>
    <cellStyle name="Heading 1 2" xfId="40"/>
    <cellStyle name="Heading 2 2" xfId="41"/>
    <cellStyle name="Heading 3 2" xfId="42"/>
    <cellStyle name="Heading 4 2" xfId="43"/>
    <cellStyle name="Input 2" xfId="44"/>
    <cellStyle name="Linked Cell 2" xfId="45"/>
    <cellStyle name="Neutral 2" xfId="46"/>
    <cellStyle name="Normal" xfId="0" builtinId="0"/>
    <cellStyle name="Normal 2" xfId="6"/>
    <cellStyle name="Normal 2 2" xfId="689"/>
    <cellStyle name="Normal 2 2 2" xfId="690"/>
    <cellStyle name="Normal 2 2_O&amp;M" xfId="691"/>
    <cellStyle name="Normal 2 3" xfId="692"/>
    <cellStyle name="Normal 3" xfId="8"/>
    <cellStyle name="Normal 3 2" xfId="188"/>
    <cellStyle name="Normal 3 2 2" xfId="693"/>
    <cellStyle name="Normal 3 2_O&amp;M" xfId="694"/>
    <cellStyle name="Normal 3 3" xfId="695"/>
    <cellStyle name="Normal 3 4" xfId="696"/>
    <cellStyle name="Normal 4" xfId="190"/>
    <cellStyle name="Normal 4 2" xfId="697"/>
    <cellStyle name="Normal 4 2 2" xfId="698"/>
    <cellStyle name="Normal 4 3" xfId="699"/>
    <cellStyle name="Normal 5" xfId="700"/>
    <cellStyle name="Normal 5 2" xfId="701"/>
    <cellStyle name="Note 2" xfId="47"/>
    <cellStyle name="Note 2 2" xfId="702"/>
    <cellStyle name="Output 2" xfId="48"/>
    <cellStyle name="Percent" xfId="2" builtinId="5"/>
    <cellStyle name="SAPBEXaggData" xfId="7"/>
    <cellStyle name="SAPBEXaggData 2" xfId="703"/>
    <cellStyle name="SAPBEXaggDataEmph" xfId="49"/>
    <cellStyle name="SAPBEXaggItem" xfId="50"/>
    <cellStyle name="SAPBEXaggItem 2" xfId="704"/>
    <cellStyle name="SAPBEXaggItemX" xfId="51"/>
    <cellStyle name="SAPBEXchaText" xfId="52"/>
    <cellStyle name="SAPBEXchaText 2" xfId="705"/>
    <cellStyle name="SAPBEXexcBad7" xfId="53"/>
    <cellStyle name="SAPBEXexcBad7 2" xfId="706"/>
    <cellStyle name="SAPBEXexcBad8" xfId="54"/>
    <cellStyle name="SAPBEXexcBad8 2" xfId="707"/>
    <cellStyle name="SAPBEXexcBad9" xfId="55"/>
    <cellStyle name="SAPBEXexcBad9 2" xfId="708"/>
    <cellStyle name="SAPBEXexcCritical4" xfId="56"/>
    <cellStyle name="SAPBEXexcCritical4 2" xfId="709"/>
    <cellStyle name="SAPBEXexcCritical5" xfId="57"/>
    <cellStyle name="SAPBEXexcCritical5 2" xfId="710"/>
    <cellStyle name="SAPBEXexcCritical6" xfId="58"/>
    <cellStyle name="SAPBEXexcCritical6 2" xfId="711"/>
    <cellStyle name="SAPBEXexcGood1" xfId="59"/>
    <cellStyle name="SAPBEXexcGood1 2" xfId="712"/>
    <cellStyle name="SAPBEXexcGood2" xfId="60"/>
    <cellStyle name="SAPBEXexcGood2 2" xfId="713"/>
    <cellStyle name="SAPBEXexcGood3" xfId="61"/>
    <cellStyle name="SAPBEXexcGood3 2" xfId="714"/>
    <cellStyle name="SAPBEXfilterDrill" xfId="62"/>
    <cellStyle name="SAPBEXfilterDrill 2" xfId="715"/>
    <cellStyle name="SAPBEXfilterItem" xfId="63"/>
    <cellStyle name="SAPBEXfilterText" xfId="64"/>
    <cellStyle name="SAPBEXformats" xfId="65"/>
    <cellStyle name="SAPBEXformats 2" xfId="716"/>
    <cellStyle name="SAPBEXheaderItem" xfId="66"/>
    <cellStyle name="SAPBEXheaderItem 2" xfId="717"/>
    <cellStyle name="SAPBEXheaderText" xfId="67"/>
    <cellStyle name="SAPBEXheaderText 2" xfId="718"/>
    <cellStyle name="SAPBEXHLevel0" xfId="68"/>
    <cellStyle name="SAPBEXHLevel0 2" xfId="719"/>
    <cellStyle name="SAPBEXHLevel0X" xfId="69"/>
    <cellStyle name="SAPBEXHLevel1" xfId="70"/>
    <cellStyle name="SAPBEXHLevel1 2" xfId="720"/>
    <cellStyle name="SAPBEXHLevel1X" xfId="71"/>
    <cellStyle name="SAPBEXHLevel2" xfId="72"/>
    <cellStyle name="SAPBEXHLevel2 2" xfId="721"/>
    <cellStyle name="SAPBEXHLevel2X" xfId="73"/>
    <cellStyle name="SAPBEXHLevel3" xfId="74"/>
    <cellStyle name="SAPBEXHLevel3 2" xfId="722"/>
    <cellStyle name="SAPBEXHLevel3X" xfId="75"/>
    <cellStyle name="SAPBEXinputData" xfId="76"/>
    <cellStyle name="SAPBEXItemHeader" xfId="77"/>
    <cellStyle name="SAPBEXresData" xfId="78"/>
    <cellStyle name="SAPBEXresDataEmph" xfId="79"/>
    <cellStyle name="SAPBEXresItem" xfId="80"/>
    <cellStyle name="SAPBEXresItemX" xfId="81"/>
    <cellStyle name="SAPBEXstdData" xfId="82"/>
    <cellStyle name="SAPBEXstdData 2" xfId="723"/>
    <cellStyle name="SAPBEXstdDataEmph" xfId="83"/>
    <cellStyle name="SAPBEXstdItem" xfId="84"/>
    <cellStyle name="SAPBEXstdItem 2" xfId="724"/>
    <cellStyle name="SAPBEXstdItemX" xfId="85"/>
    <cellStyle name="SAPBEXtitle" xfId="86"/>
    <cellStyle name="SAPBEXunassignedItem" xfId="87"/>
    <cellStyle name="SAPBEXunassignedItem 2" xfId="725"/>
    <cellStyle name="SAPBEXundefined" xfId="88"/>
    <cellStyle name="Sheet Title" xfId="89"/>
    <cellStyle name="Style 1" xfId="5"/>
    <cellStyle name="Total 2" xfId="90"/>
    <cellStyle name="Warning Text 2" xfId="9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microsoft.com/office/2011/relationships/chartStyle" Target="style3.xml"/><Relationship Id="rId2" Type="http://schemas.microsoft.com/office/2011/relationships/chartColorStyle" Target="colors3.xml"/><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3" Type="http://schemas.microsoft.com/office/2011/relationships/chartStyle" Target="style4.xml"/><Relationship Id="rId2" Type="http://schemas.microsoft.com/office/2011/relationships/chartColorStyle" Target="colors4.xml"/><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3" Type="http://schemas.microsoft.com/office/2011/relationships/chartStyle" Target="style5.xml"/><Relationship Id="rId2" Type="http://schemas.microsoft.com/office/2011/relationships/chartColorStyle" Target="colors5.xml"/><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3" Type="http://schemas.microsoft.com/office/2011/relationships/chartStyle" Target="style6.xml"/><Relationship Id="rId2" Type="http://schemas.microsoft.com/office/2011/relationships/chartColorStyle" Target="colors6.xml"/><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0" i="0" baseline="0">
                <a:effectLst/>
              </a:rPr>
              <a:t>2010-2016 Significant Incident Rate from Incorrect Operations</a:t>
            </a:r>
            <a:endParaRPr lang="en-US">
              <a:effectLst/>
            </a:endParaRPr>
          </a:p>
        </c:rich>
      </c:tx>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dPt>
            <c:idx val="36"/>
            <c:invertIfNegative val="0"/>
            <c:bubble3D val="0"/>
            <c:spPr>
              <a:solidFill>
                <a:srgbClr val="00B050"/>
              </a:solidFill>
              <a:ln>
                <a:noFill/>
              </a:ln>
              <a:effectLst/>
            </c:spPr>
            <c:extLst xmlns:c16r2="http://schemas.microsoft.com/office/drawing/2015/06/chart">
              <c:ext xmlns:c16="http://schemas.microsoft.com/office/drawing/2014/chart" uri="{C3380CC4-5D6E-409C-BE32-E72D297353CC}">
                <c16:uniqueId val="{00000009-7044-4889-8760-2A4407D100A6}"/>
              </c:ext>
            </c:extLst>
          </c:dPt>
          <c:dPt>
            <c:idx val="38"/>
            <c:invertIfNegative val="0"/>
            <c:bubble3D val="0"/>
            <c:spPr>
              <a:solidFill>
                <a:srgbClr val="FF0000"/>
              </a:solidFill>
              <a:ln>
                <a:noFill/>
              </a:ln>
              <a:effectLst/>
            </c:spPr>
            <c:extLst xmlns:c16r2="http://schemas.microsoft.com/office/drawing/2015/06/chart">
              <c:ext xmlns:c16="http://schemas.microsoft.com/office/drawing/2014/chart" uri="{C3380CC4-5D6E-409C-BE32-E72D297353CC}">
                <c16:uniqueId val="{00000003-7044-4889-8760-2A4407D100A6}"/>
              </c:ext>
            </c:extLst>
          </c:dPt>
          <c:dPt>
            <c:idx val="39"/>
            <c:invertIfNegative val="0"/>
            <c:bubble3D val="0"/>
            <c:spPr>
              <a:solidFill>
                <a:srgbClr val="FFC000"/>
              </a:solidFill>
              <a:ln>
                <a:noFill/>
              </a:ln>
              <a:effectLst/>
            </c:spPr>
            <c:extLst xmlns:c16r2="http://schemas.microsoft.com/office/drawing/2015/06/chart">
              <c:ext xmlns:c16="http://schemas.microsoft.com/office/drawing/2014/chart" uri="{C3380CC4-5D6E-409C-BE32-E72D297353CC}">
                <c16:uniqueId val="{00000006-7044-4889-8760-2A4407D100A6}"/>
              </c:ext>
            </c:extLst>
          </c:dPt>
          <c:cat>
            <c:strRef>
              <c:f>Data!$B$42:$B$95</c:f>
              <c:strCache>
                <c:ptCount val="54"/>
                <c:pt idx="0">
                  <c:v>AK</c:v>
                </c:pt>
                <c:pt idx="1">
                  <c:v>AL</c:v>
                </c:pt>
                <c:pt idx="2">
                  <c:v>AZ</c:v>
                </c:pt>
                <c:pt idx="3">
                  <c:v>CT</c:v>
                </c:pt>
                <c:pt idx="4">
                  <c:v>DE</c:v>
                </c:pt>
                <c:pt idx="5">
                  <c:v>HI</c:v>
                </c:pt>
                <c:pt idx="6">
                  <c:v>IN</c:v>
                </c:pt>
                <c:pt idx="7">
                  <c:v>ME</c:v>
                </c:pt>
                <c:pt idx="8">
                  <c:v>MD</c:v>
                </c:pt>
                <c:pt idx="9">
                  <c:v>MO</c:v>
                </c:pt>
                <c:pt idx="10">
                  <c:v>MT</c:v>
                </c:pt>
                <c:pt idx="11">
                  <c:v>ND</c:v>
                </c:pt>
                <c:pt idx="12">
                  <c:v>NH</c:v>
                </c:pt>
                <c:pt idx="13">
                  <c:v>OR</c:v>
                </c:pt>
                <c:pt idx="14">
                  <c:v>RI</c:v>
                </c:pt>
                <c:pt idx="15">
                  <c:v>SC</c:v>
                </c:pt>
                <c:pt idx="16">
                  <c:v>SD</c:v>
                </c:pt>
                <c:pt idx="17">
                  <c:v>UT</c:v>
                </c:pt>
                <c:pt idx="18">
                  <c:v>VA</c:v>
                </c:pt>
                <c:pt idx="19">
                  <c:v>VT</c:v>
                </c:pt>
                <c:pt idx="20">
                  <c:v>WI</c:v>
                </c:pt>
                <c:pt idx="21">
                  <c:v>WV</c:v>
                </c:pt>
                <c:pt idx="22">
                  <c:v>WY</c:v>
                </c:pt>
                <c:pt idx="23">
                  <c:v>NJ</c:v>
                </c:pt>
                <c:pt idx="24">
                  <c:v>NY</c:v>
                </c:pt>
                <c:pt idx="25">
                  <c:v>TN</c:v>
                </c:pt>
                <c:pt idx="26">
                  <c:v>CO</c:v>
                </c:pt>
                <c:pt idx="27">
                  <c:v>NC</c:v>
                </c:pt>
                <c:pt idx="28">
                  <c:v>GA</c:v>
                </c:pt>
                <c:pt idx="29">
                  <c:v>MA</c:v>
                </c:pt>
                <c:pt idx="30">
                  <c:v>NV</c:v>
                </c:pt>
                <c:pt idx="31">
                  <c:v>KS</c:v>
                </c:pt>
                <c:pt idx="32">
                  <c:v>DC</c:v>
                </c:pt>
                <c:pt idx="33">
                  <c:v>SDGE</c:v>
                </c:pt>
                <c:pt idx="34">
                  <c:v>PA</c:v>
                </c:pt>
                <c:pt idx="35">
                  <c:v>OH</c:v>
                </c:pt>
                <c:pt idx="36">
                  <c:v>SCG</c:v>
                </c:pt>
                <c:pt idx="37">
                  <c:v>FL</c:v>
                </c:pt>
                <c:pt idx="38">
                  <c:v>National</c:v>
                </c:pt>
                <c:pt idx="39">
                  <c:v>CA</c:v>
                </c:pt>
                <c:pt idx="40">
                  <c:v>WA</c:v>
                </c:pt>
                <c:pt idx="41">
                  <c:v>TX</c:v>
                </c:pt>
                <c:pt idx="42">
                  <c:v>MN</c:v>
                </c:pt>
                <c:pt idx="43">
                  <c:v>KY</c:v>
                </c:pt>
                <c:pt idx="44">
                  <c:v>IL</c:v>
                </c:pt>
                <c:pt idx="45">
                  <c:v>OK</c:v>
                </c:pt>
                <c:pt idx="46">
                  <c:v>MI</c:v>
                </c:pt>
                <c:pt idx="47">
                  <c:v>MS</c:v>
                </c:pt>
                <c:pt idx="48">
                  <c:v>AR</c:v>
                </c:pt>
                <c:pt idx="49">
                  <c:v>NM</c:v>
                </c:pt>
                <c:pt idx="50">
                  <c:v>NE</c:v>
                </c:pt>
                <c:pt idx="51">
                  <c:v>ID</c:v>
                </c:pt>
                <c:pt idx="52">
                  <c:v>LA</c:v>
                </c:pt>
                <c:pt idx="53">
                  <c:v>IA</c:v>
                </c:pt>
              </c:strCache>
            </c:strRef>
          </c:cat>
          <c:val>
            <c:numRef>
              <c:f>Data!$C$42:$C$95</c:f>
              <c:numCache>
                <c:formatCode>0.0000</c:formatCode>
                <c:ptCount val="5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1.2111601602042724E-2</c:v>
                </c:pt>
                <c:pt idx="35">
                  <c:v>1.3335595761606275E-2</c:v>
                </c:pt>
                <c:pt idx="36">
                  <c:v>1.4722119985277881E-2</c:v>
                </c:pt>
                <c:pt idx="37">
                  <c:v>1.6365471751293274E-2</c:v>
                </c:pt>
                <c:pt idx="38">
                  <c:v>1.694200753362541E-2</c:v>
                </c:pt>
                <c:pt idx="39">
                  <c:v>2.0648297572230162E-2</c:v>
                </c:pt>
                <c:pt idx="40">
                  <c:v>2.287831641214921E-2</c:v>
                </c:pt>
                <c:pt idx="41">
                  <c:v>2.4472892666209171E-2</c:v>
                </c:pt>
                <c:pt idx="42">
                  <c:v>2.9006095268344453E-2</c:v>
                </c:pt>
                <c:pt idx="43">
                  <c:v>3.5453593541674128E-2</c:v>
                </c:pt>
                <c:pt idx="44">
                  <c:v>3.5971607753886282E-2</c:v>
                </c:pt>
                <c:pt idx="45">
                  <c:v>4.1010866177586112E-2</c:v>
                </c:pt>
                <c:pt idx="46">
                  <c:v>4.6697214946969087E-2</c:v>
                </c:pt>
                <c:pt idx="47">
                  <c:v>5.184723802374816E-2</c:v>
                </c:pt>
                <c:pt idx="48">
                  <c:v>5.2760795689780662E-2</c:v>
                </c:pt>
                <c:pt idx="49">
                  <c:v>7.4712375100053866E-2</c:v>
                </c:pt>
                <c:pt idx="50">
                  <c:v>8.4237365227059921E-2</c:v>
                </c:pt>
                <c:pt idx="51">
                  <c:v>9.8142332487967998E-2</c:v>
                </c:pt>
                <c:pt idx="52">
                  <c:v>0.1018090863795121</c:v>
                </c:pt>
                <c:pt idx="53">
                  <c:v>0.15150514681921887</c:v>
                </c:pt>
              </c:numCache>
            </c:numRef>
          </c:val>
          <c:extLst xmlns:c16r2="http://schemas.microsoft.com/office/drawing/2015/06/chart">
            <c:ext xmlns:c16="http://schemas.microsoft.com/office/drawing/2014/chart" uri="{C3380CC4-5D6E-409C-BE32-E72D297353CC}">
              <c16:uniqueId val="{00000000-7044-4889-8760-2A4407D100A6}"/>
            </c:ext>
          </c:extLst>
        </c:ser>
        <c:dLbls>
          <c:showLegendKey val="0"/>
          <c:showVal val="0"/>
          <c:showCatName val="0"/>
          <c:showSerName val="0"/>
          <c:showPercent val="0"/>
          <c:showBubbleSize val="0"/>
        </c:dLbls>
        <c:gapWidth val="219"/>
        <c:overlap val="-27"/>
        <c:axId val="96139904"/>
        <c:axId val="110364160"/>
      </c:barChart>
      <c:catAx>
        <c:axId val="96139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0364160"/>
        <c:crosses val="autoZero"/>
        <c:auto val="1"/>
        <c:lblAlgn val="ctr"/>
        <c:lblOffset val="100"/>
        <c:noMultiLvlLbl val="0"/>
      </c:catAx>
      <c:valAx>
        <c:axId val="11036416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a:t>
                </a:r>
                <a:r>
                  <a:rPr lang="en-US" baseline="0"/>
                  <a:t> million people per year</a:t>
                </a:r>
                <a:endParaRPr lang="en-US"/>
              </a:p>
            </c:rich>
          </c:tx>
          <c:overlay val="0"/>
          <c:spPr>
            <a:noFill/>
            <a:ln>
              <a:noFill/>
            </a:ln>
            <a:effectLst/>
          </c:spPr>
        </c:title>
        <c:numFmt formatCode="0.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613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0" i="0" baseline="0">
                <a:effectLst/>
              </a:rPr>
              <a:t>2010-2016 Significant Incident Rate from all Sources</a:t>
            </a:r>
            <a:endParaRPr lang="en-US">
              <a:effectLst/>
            </a:endParaRPr>
          </a:p>
        </c:rich>
      </c:tx>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dPt>
            <c:idx val="10"/>
            <c:invertIfNegative val="0"/>
            <c:bubble3D val="0"/>
            <c:spPr>
              <a:solidFill>
                <a:srgbClr val="00B050"/>
              </a:solidFill>
              <a:ln>
                <a:noFill/>
              </a:ln>
              <a:effectLst/>
            </c:spPr>
            <c:extLst xmlns:c16r2="http://schemas.microsoft.com/office/drawing/2015/06/chart">
              <c:ext xmlns:c16="http://schemas.microsoft.com/office/drawing/2014/chart" uri="{C3380CC4-5D6E-409C-BE32-E72D297353CC}">
                <c16:uniqueId val="{00000010-4E2D-438B-908A-918F0F16487F}"/>
              </c:ext>
            </c:extLst>
          </c:dPt>
          <c:dPt>
            <c:idx val="13"/>
            <c:invertIfNegative val="0"/>
            <c:bubble3D val="0"/>
            <c:spPr>
              <a:solidFill>
                <a:srgbClr val="00B050"/>
              </a:solidFill>
              <a:ln>
                <a:noFill/>
              </a:ln>
              <a:effectLst/>
            </c:spPr>
            <c:extLst xmlns:c16r2="http://schemas.microsoft.com/office/drawing/2015/06/chart">
              <c:ext xmlns:c16="http://schemas.microsoft.com/office/drawing/2014/chart" uri="{C3380CC4-5D6E-409C-BE32-E72D297353CC}">
                <c16:uniqueId val="{00000009-4E2D-438B-908A-918F0F16487F}"/>
              </c:ext>
            </c:extLst>
          </c:dPt>
          <c:dPt>
            <c:idx val="28"/>
            <c:invertIfNegative val="0"/>
            <c:bubble3D val="0"/>
            <c:spPr>
              <a:solidFill>
                <a:srgbClr val="FFC000"/>
              </a:solidFill>
              <a:ln>
                <a:noFill/>
              </a:ln>
              <a:effectLst/>
            </c:spPr>
            <c:extLst xmlns:c16r2="http://schemas.microsoft.com/office/drawing/2015/06/chart">
              <c:ext xmlns:c16="http://schemas.microsoft.com/office/drawing/2014/chart" uri="{C3380CC4-5D6E-409C-BE32-E72D297353CC}">
                <c16:uniqueId val="{00000006-4E2D-438B-908A-918F0F16487F}"/>
              </c:ext>
            </c:extLst>
          </c:dPt>
          <c:dPt>
            <c:idx val="35"/>
            <c:invertIfNegative val="0"/>
            <c:bubble3D val="0"/>
            <c:spPr>
              <a:solidFill>
                <a:srgbClr val="FF0000"/>
              </a:solidFill>
              <a:ln>
                <a:noFill/>
              </a:ln>
              <a:effectLst/>
            </c:spPr>
            <c:extLst xmlns:c16r2="http://schemas.microsoft.com/office/drawing/2015/06/chart">
              <c:ext xmlns:c16="http://schemas.microsoft.com/office/drawing/2014/chart" uri="{C3380CC4-5D6E-409C-BE32-E72D297353CC}">
                <c16:uniqueId val="{00000003-4E2D-438B-908A-918F0F16487F}"/>
              </c:ext>
            </c:extLst>
          </c:dPt>
          <c:cat>
            <c:strRef>
              <c:f>Data!$B$100:$B$153</c:f>
              <c:strCache>
                <c:ptCount val="54"/>
                <c:pt idx="0">
                  <c:v>ME</c:v>
                </c:pt>
                <c:pt idx="1">
                  <c:v>VT</c:v>
                </c:pt>
                <c:pt idx="2">
                  <c:v>NH</c:v>
                </c:pt>
                <c:pt idx="3">
                  <c:v>HI</c:v>
                </c:pt>
                <c:pt idx="4">
                  <c:v>RI</c:v>
                </c:pt>
                <c:pt idx="5">
                  <c:v>OR</c:v>
                </c:pt>
                <c:pt idx="6">
                  <c:v>SD</c:v>
                </c:pt>
                <c:pt idx="7">
                  <c:v>DE</c:v>
                </c:pt>
                <c:pt idx="8">
                  <c:v>MD</c:v>
                </c:pt>
                <c:pt idx="9">
                  <c:v>DC</c:v>
                </c:pt>
                <c:pt idx="10">
                  <c:v>SDGE</c:v>
                </c:pt>
                <c:pt idx="11">
                  <c:v>CT</c:v>
                </c:pt>
                <c:pt idx="12">
                  <c:v>MA</c:v>
                </c:pt>
                <c:pt idx="13">
                  <c:v>SCG</c:v>
                </c:pt>
                <c:pt idx="14">
                  <c:v>NJ</c:v>
                </c:pt>
                <c:pt idx="15">
                  <c:v>FL</c:v>
                </c:pt>
                <c:pt idx="16">
                  <c:v>VA</c:v>
                </c:pt>
                <c:pt idx="17">
                  <c:v>SC</c:v>
                </c:pt>
                <c:pt idx="18">
                  <c:v>WA</c:v>
                </c:pt>
                <c:pt idx="19">
                  <c:v>NC</c:v>
                </c:pt>
                <c:pt idx="20">
                  <c:v>AZ</c:v>
                </c:pt>
                <c:pt idx="21">
                  <c:v>NY</c:v>
                </c:pt>
                <c:pt idx="22">
                  <c:v>WI</c:v>
                </c:pt>
                <c:pt idx="23">
                  <c:v>IN</c:v>
                </c:pt>
                <c:pt idx="24">
                  <c:v>GA</c:v>
                </c:pt>
                <c:pt idx="25">
                  <c:v>IL</c:v>
                </c:pt>
                <c:pt idx="26">
                  <c:v>PA</c:v>
                </c:pt>
                <c:pt idx="27">
                  <c:v>NV</c:v>
                </c:pt>
                <c:pt idx="28">
                  <c:v>CA</c:v>
                </c:pt>
                <c:pt idx="29">
                  <c:v>AL</c:v>
                </c:pt>
                <c:pt idx="30">
                  <c:v>MO</c:v>
                </c:pt>
                <c:pt idx="31">
                  <c:v>TN</c:v>
                </c:pt>
                <c:pt idx="32">
                  <c:v>OH</c:v>
                </c:pt>
                <c:pt idx="33">
                  <c:v>CO</c:v>
                </c:pt>
                <c:pt idx="34">
                  <c:v>UT</c:v>
                </c:pt>
                <c:pt idx="35">
                  <c:v>National</c:v>
                </c:pt>
                <c:pt idx="36">
                  <c:v>MT</c:v>
                </c:pt>
                <c:pt idx="37">
                  <c:v>MN</c:v>
                </c:pt>
                <c:pt idx="38">
                  <c:v>ID</c:v>
                </c:pt>
                <c:pt idx="39">
                  <c:v>AK</c:v>
                </c:pt>
                <c:pt idx="40">
                  <c:v>MI</c:v>
                </c:pt>
                <c:pt idx="41">
                  <c:v>NE</c:v>
                </c:pt>
                <c:pt idx="42">
                  <c:v>NM</c:v>
                </c:pt>
                <c:pt idx="43">
                  <c:v>TX</c:v>
                </c:pt>
                <c:pt idx="44">
                  <c:v>KY</c:v>
                </c:pt>
                <c:pt idx="45">
                  <c:v>IA</c:v>
                </c:pt>
                <c:pt idx="46">
                  <c:v>KS</c:v>
                </c:pt>
                <c:pt idx="47">
                  <c:v>WV</c:v>
                </c:pt>
                <c:pt idx="48">
                  <c:v>AR</c:v>
                </c:pt>
                <c:pt idx="49">
                  <c:v>OK</c:v>
                </c:pt>
                <c:pt idx="50">
                  <c:v>MS</c:v>
                </c:pt>
                <c:pt idx="51">
                  <c:v>WY</c:v>
                </c:pt>
                <c:pt idx="52">
                  <c:v>LA</c:v>
                </c:pt>
                <c:pt idx="53">
                  <c:v>ND</c:v>
                </c:pt>
              </c:strCache>
            </c:strRef>
          </c:cat>
          <c:val>
            <c:numRef>
              <c:f>Data!$C$100:$C$153</c:f>
              <c:numCache>
                <c:formatCode>0.0000</c:formatCode>
                <c:ptCount val="54"/>
                <c:pt idx="0">
                  <c:v>0</c:v>
                </c:pt>
                <c:pt idx="1">
                  <c:v>0</c:v>
                </c:pt>
                <c:pt idx="2">
                  <c:v>0</c:v>
                </c:pt>
                <c:pt idx="3">
                  <c:v>0</c:v>
                </c:pt>
                <c:pt idx="4">
                  <c:v>0</c:v>
                </c:pt>
                <c:pt idx="5">
                  <c:v>0</c:v>
                </c:pt>
                <c:pt idx="6">
                  <c:v>0</c:v>
                </c:pt>
                <c:pt idx="7">
                  <c:v>0</c:v>
                </c:pt>
                <c:pt idx="8">
                  <c:v>0</c:v>
                </c:pt>
                <c:pt idx="9">
                  <c:v>0</c:v>
                </c:pt>
                <c:pt idx="10">
                  <c:v>4.2735042735042736E-2</c:v>
                </c:pt>
                <c:pt idx="11">
                  <c:v>4.3044761752731898E-2</c:v>
                </c:pt>
                <c:pt idx="12">
                  <c:v>4.6992935563744932E-2</c:v>
                </c:pt>
                <c:pt idx="13">
                  <c:v>5.1527419948472583E-2</c:v>
                </c:pt>
                <c:pt idx="14">
                  <c:v>5.249590833766439E-2</c:v>
                </c:pt>
                <c:pt idx="15">
                  <c:v>5.7279151129526452E-2</c:v>
                </c:pt>
                <c:pt idx="16">
                  <c:v>5.7684924022032867E-2</c:v>
                </c:pt>
                <c:pt idx="17">
                  <c:v>6.6522831001475283E-2</c:v>
                </c:pt>
                <c:pt idx="18">
                  <c:v>6.863494923644764E-2</c:v>
                </c:pt>
                <c:pt idx="19">
                  <c:v>8.0670351908840837E-2</c:v>
                </c:pt>
                <c:pt idx="20">
                  <c:v>9.6273932842264862E-2</c:v>
                </c:pt>
                <c:pt idx="21">
                  <c:v>0.11114845787508774</c:v>
                </c:pt>
                <c:pt idx="22">
                  <c:v>0.1352615900990031</c:v>
                </c:pt>
                <c:pt idx="23">
                  <c:v>0.14236661191642236</c:v>
                </c:pt>
                <c:pt idx="24">
                  <c:v>0.14292578239697321</c:v>
                </c:pt>
                <c:pt idx="25">
                  <c:v>0.15587696693350725</c:v>
                </c:pt>
                <c:pt idx="26">
                  <c:v>0.16956242242859812</c:v>
                </c:pt>
                <c:pt idx="27">
                  <c:v>0.17090529360062504</c:v>
                </c:pt>
                <c:pt idx="28">
                  <c:v>0.1940939971789635</c:v>
                </c:pt>
                <c:pt idx="29">
                  <c:v>0.22531015874581292</c:v>
                </c:pt>
                <c:pt idx="30">
                  <c:v>0.23119590280786267</c:v>
                </c:pt>
                <c:pt idx="31">
                  <c:v>0.26666871920771751</c:v>
                </c:pt>
                <c:pt idx="32">
                  <c:v>0.26671191523212551</c:v>
                </c:pt>
                <c:pt idx="33">
                  <c:v>0.27531545491871556</c:v>
                </c:pt>
                <c:pt idx="34">
                  <c:v>0.27831504177300037</c:v>
                </c:pt>
                <c:pt idx="35">
                  <c:v>0.30993907899750023</c:v>
                </c:pt>
                <c:pt idx="36">
                  <c:v>0.31098407411683437</c:v>
                </c:pt>
                <c:pt idx="37">
                  <c:v>0.37707923848847791</c:v>
                </c:pt>
                <c:pt idx="38">
                  <c:v>0.39256932995187199</c:v>
                </c:pt>
                <c:pt idx="39">
                  <c:v>0.43322849564762406</c:v>
                </c:pt>
                <c:pt idx="40">
                  <c:v>0.45140641115403446</c:v>
                </c:pt>
                <c:pt idx="41">
                  <c:v>0.50542419136235961</c:v>
                </c:pt>
                <c:pt idx="42">
                  <c:v>0.52298662570037713</c:v>
                </c:pt>
                <c:pt idx="43">
                  <c:v>0.57511297765591562</c:v>
                </c:pt>
                <c:pt idx="44">
                  <c:v>0.74452546437515665</c:v>
                </c:pt>
                <c:pt idx="45">
                  <c:v>0.95953259652171952</c:v>
                </c:pt>
                <c:pt idx="46">
                  <c:v>0.9705980507047971</c:v>
                </c:pt>
                <c:pt idx="47">
                  <c:v>1.0793343097711057</c:v>
                </c:pt>
                <c:pt idx="48">
                  <c:v>1.3190198922445164</c:v>
                </c:pt>
                <c:pt idx="49">
                  <c:v>1.6404346471034446</c:v>
                </c:pt>
                <c:pt idx="50">
                  <c:v>1.7628060928074376</c:v>
                </c:pt>
                <c:pt idx="51">
                  <c:v>2.4566208525074869</c:v>
                </c:pt>
                <c:pt idx="52">
                  <c:v>2.4773544352347945</c:v>
                </c:pt>
                <c:pt idx="53">
                  <c:v>2.5161021962941708</c:v>
                </c:pt>
              </c:numCache>
            </c:numRef>
          </c:val>
          <c:extLst xmlns:c16r2="http://schemas.microsoft.com/office/drawing/2015/06/chart">
            <c:ext xmlns:c16="http://schemas.microsoft.com/office/drawing/2014/chart" uri="{C3380CC4-5D6E-409C-BE32-E72D297353CC}">
              <c16:uniqueId val="{00000000-4E2D-438B-908A-918F0F16487F}"/>
            </c:ext>
          </c:extLst>
        </c:ser>
        <c:dLbls>
          <c:showLegendKey val="0"/>
          <c:showVal val="0"/>
          <c:showCatName val="0"/>
          <c:showSerName val="0"/>
          <c:showPercent val="0"/>
          <c:showBubbleSize val="0"/>
        </c:dLbls>
        <c:gapWidth val="219"/>
        <c:overlap val="-27"/>
        <c:axId val="89584000"/>
        <c:axId val="89585536"/>
      </c:barChart>
      <c:catAx>
        <c:axId val="89584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585536"/>
        <c:crosses val="autoZero"/>
        <c:auto val="1"/>
        <c:lblAlgn val="ctr"/>
        <c:lblOffset val="100"/>
        <c:noMultiLvlLbl val="0"/>
      </c:catAx>
      <c:valAx>
        <c:axId val="895855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 million people per  year</a:t>
                </a:r>
              </a:p>
            </c:rich>
          </c:tx>
          <c:overlay val="0"/>
          <c:spPr>
            <a:noFill/>
            <a:ln>
              <a:noFill/>
            </a:ln>
            <a:effectLst/>
          </c:spPr>
        </c:title>
        <c:numFmt formatCode="0.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5840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2010-2016</a:t>
            </a:r>
            <a:r>
              <a:rPr lang="en-US" baseline="0"/>
              <a:t> Significant incident rate</a:t>
            </a:r>
            <a:endParaRPr lang="en-US"/>
          </a:p>
        </c:rich>
      </c:tx>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dPt>
            <c:idx val="22"/>
            <c:invertIfNegative val="0"/>
            <c:bubble3D val="0"/>
            <c:spPr>
              <a:solidFill>
                <a:srgbClr val="FFC000"/>
              </a:solidFill>
              <a:ln>
                <a:noFill/>
              </a:ln>
              <a:effectLst/>
            </c:spPr>
            <c:extLst xmlns:c16r2="http://schemas.microsoft.com/office/drawing/2015/06/chart">
              <c:ext xmlns:c16="http://schemas.microsoft.com/office/drawing/2014/chart" uri="{C3380CC4-5D6E-409C-BE32-E72D297353CC}">
                <c16:uniqueId val="{0000000A-BDA3-4518-8D86-98BB1A9AB4AC}"/>
              </c:ext>
            </c:extLst>
          </c:dPt>
          <c:dPt>
            <c:idx val="32"/>
            <c:invertIfNegative val="0"/>
            <c:bubble3D val="0"/>
            <c:spPr>
              <a:solidFill>
                <a:srgbClr val="FF0000"/>
              </a:solidFill>
              <a:ln>
                <a:noFill/>
              </a:ln>
              <a:effectLst/>
            </c:spPr>
            <c:extLst xmlns:c16r2="http://schemas.microsoft.com/office/drawing/2015/06/chart">
              <c:ext xmlns:c16="http://schemas.microsoft.com/office/drawing/2014/chart" uri="{C3380CC4-5D6E-409C-BE32-E72D297353CC}">
                <c16:uniqueId val="{00000004-BDA3-4518-8D86-98BB1A9AB4AC}"/>
              </c:ext>
            </c:extLst>
          </c:dPt>
          <c:cat>
            <c:strRef>
              <c:f>Data!$B$158:$B$211</c:f>
              <c:strCache>
                <c:ptCount val="54"/>
                <c:pt idx="0">
                  <c:v>ME</c:v>
                </c:pt>
                <c:pt idx="1">
                  <c:v>VT</c:v>
                </c:pt>
                <c:pt idx="2">
                  <c:v>NH</c:v>
                </c:pt>
                <c:pt idx="3">
                  <c:v>HI</c:v>
                </c:pt>
                <c:pt idx="4">
                  <c:v>RI</c:v>
                </c:pt>
                <c:pt idx="5">
                  <c:v>OR</c:v>
                </c:pt>
                <c:pt idx="6">
                  <c:v>SD</c:v>
                </c:pt>
                <c:pt idx="7">
                  <c:v>DE</c:v>
                </c:pt>
                <c:pt idx="8">
                  <c:v>MD</c:v>
                </c:pt>
                <c:pt idx="9">
                  <c:v>DC</c:v>
                </c:pt>
                <c:pt idx="10">
                  <c:v>SDGE</c:v>
                </c:pt>
                <c:pt idx="11">
                  <c:v>SCE</c:v>
                </c:pt>
                <c:pt idx="12">
                  <c:v>SC</c:v>
                </c:pt>
                <c:pt idx="13">
                  <c:v>NC</c:v>
                </c:pt>
                <c:pt idx="14">
                  <c:v>NV</c:v>
                </c:pt>
                <c:pt idx="15">
                  <c:v>FL</c:v>
                </c:pt>
                <c:pt idx="16">
                  <c:v>NJ</c:v>
                </c:pt>
                <c:pt idx="17">
                  <c:v>VA</c:v>
                </c:pt>
                <c:pt idx="18">
                  <c:v>WA</c:v>
                </c:pt>
                <c:pt idx="19">
                  <c:v>MA</c:v>
                </c:pt>
                <c:pt idx="20">
                  <c:v>IL</c:v>
                </c:pt>
                <c:pt idx="21">
                  <c:v>CT</c:v>
                </c:pt>
                <c:pt idx="22">
                  <c:v>CA</c:v>
                </c:pt>
                <c:pt idx="23">
                  <c:v>IN</c:v>
                </c:pt>
                <c:pt idx="24">
                  <c:v>NY</c:v>
                </c:pt>
                <c:pt idx="25">
                  <c:v>GA</c:v>
                </c:pt>
                <c:pt idx="26">
                  <c:v>WI</c:v>
                </c:pt>
                <c:pt idx="27">
                  <c:v>AZ</c:v>
                </c:pt>
                <c:pt idx="28">
                  <c:v>PA</c:v>
                </c:pt>
                <c:pt idx="29">
                  <c:v>OH</c:v>
                </c:pt>
                <c:pt idx="30">
                  <c:v>MO</c:v>
                </c:pt>
                <c:pt idx="31">
                  <c:v>AL</c:v>
                </c:pt>
                <c:pt idx="32">
                  <c:v>National</c:v>
                </c:pt>
                <c:pt idx="33">
                  <c:v>CO</c:v>
                </c:pt>
                <c:pt idx="34">
                  <c:v>AK</c:v>
                </c:pt>
                <c:pt idx="35">
                  <c:v>TN</c:v>
                </c:pt>
                <c:pt idx="36">
                  <c:v>UT</c:v>
                </c:pt>
                <c:pt idx="37">
                  <c:v>MN</c:v>
                </c:pt>
                <c:pt idx="38">
                  <c:v>NE</c:v>
                </c:pt>
                <c:pt idx="39">
                  <c:v>ID</c:v>
                </c:pt>
                <c:pt idx="40">
                  <c:v>NM</c:v>
                </c:pt>
                <c:pt idx="41">
                  <c:v>MT</c:v>
                </c:pt>
                <c:pt idx="42">
                  <c:v>AR</c:v>
                </c:pt>
                <c:pt idx="43">
                  <c:v>KY</c:v>
                </c:pt>
                <c:pt idx="44">
                  <c:v>MI</c:v>
                </c:pt>
                <c:pt idx="45">
                  <c:v>IA</c:v>
                </c:pt>
                <c:pt idx="46">
                  <c:v>TX</c:v>
                </c:pt>
                <c:pt idx="47">
                  <c:v>KS</c:v>
                </c:pt>
                <c:pt idx="48">
                  <c:v>WV</c:v>
                </c:pt>
                <c:pt idx="49">
                  <c:v>OK</c:v>
                </c:pt>
                <c:pt idx="50">
                  <c:v>ND</c:v>
                </c:pt>
                <c:pt idx="51">
                  <c:v>MS</c:v>
                </c:pt>
                <c:pt idx="52">
                  <c:v>LA</c:v>
                </c:pt>
                <c:pt idx="53">
                  <c:v>WY</c:v>
                </c:pt>
              </c:strCache>
            </c:strRef>
          </c:cat>
          <c:val>
            <c:numRef>
              <c:f>Data!$C$158:$C$211</c:f>
              <c:numCache>
                <c:formatCode>General</c:formatCode>
                <c:ptCount val="5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1.6365471751293274E-2</c:v>
                </c:pt>
                <c:pt idx="16">
                  <c:v>1.7498636112554797E-2</c:v>
                </c:pt>
                <c:pt idx="17">
                  <c:v>1.9228308007344288E-2</c:v>
                </c:pt>
                <c:pt idx="18">
                  <c:v>2.287831641214921E-2</c:v>
                </c:pt>
                <c:pt idx="19">
                  <c:v>2.3496467781872466E-2</c:v>
                </c:pt>
                <c:pt idx="20">
                  <c:v>2.3981071835924194E-2</c:v>
                </c:pt>
                <c:pt idx="21">
                  <c:v>4.3044761752731898E-2</c:v>
                </c:pt>
                <c:pt idx="22">
                  <c:v>6.6074552231136521E-2</c:v>
                </c:pt>
                <c:pt idx="23">
                  <c:v>7.1183305958211179E-2</c:v>
                </c:pt>
                <c:pt idx="24">
                  <c:v>7.9391755625062677E-2</c:v>
                </c:pt>
                <c:pt idx="25">
                  <c:v>7.9403212442762897E-2</c:v>
                </c:pt>
                <c:pt idx="26">
                  <c:v>8.1156954059401862E-2</c:v>
                </c:pt>
                <c:pt idx="27">
                  <c:v>9.6273932842264862E-2</c:v>
                </c:pt>
                <c:pt idx="28">
                  <c:v>0.13322761762246996</c:v>
                </c:pt>
                <c:pt idx="29">
                  <c:v>0.13335595761606275</c:v>
                </c:pt>
                <c:pt idx="30">
                  <c:v>0.15413060187190844</c:v>
                </c:pt>
                <c:pt idx="31">
                  <c:v>0.16093582767558068</c:v>
                </c:pt>
                <c:pt idx="32">
                  <c:v>0.17490131306772116</c:v>
                </c:pt>
                <c:pt idx="33">
                  <c:v>0.21413424271455656</c:v>
                </c:pt>
                <c:pt idx="34">
                  <c:v>0.21661424782381203</c:v>
                </c:pt>
                <c:pt idx="35">
                  <c:v>0.21818349753358707</c:v>
                </c:pt>
                <c:pt idx="36">
                  <c:v>0.22265203341840034</c:v>
                </c:pt>
                <c:pt idx="37">
                  <c:v>0.23204876214675563</c:v>
                </c:pt>
                <c:pt idx="38">
                  <c:v>0.2527120956811798</c:v>
                </c:pt>
                <c:pt idx="39">
                  <c:v>0.29442699746390399</c:v>
                </c:pt>
                <c:pt idx="40">
                  <c:v>0.29884950040021546</c:v>
                </c:pt>
                <c:pt idx="41">
                  <c:v>0.31098407411683437</c:v>
                </c:pt>
                <c:pt idx="42">
                  <c:v>0.31656477413868395</c:v>
                </c:pt>
                <c:pt idx="43">
                  <c:v>0.31908234187506718</c:v>
                </c:pt>
                <c:pt idx="44">
                  <c:v>0.32688050462878365</c:v>
                </c:pt>
                <c:pt idx="45">
                  <c:v>0.35351200924484405</c:v>
                </c:pt>
                <c:pt idx="46">
                  <c:v>0.35485694366003295</c:v>
                </c:pt>
                <c:pt idx="47">
                  <c:v>0.59314325320848715</c:v>
                </c:pt>
                <c:pt idx="48">
                  <c:v>0.74723144522615004</c:v>
                </c:pt>
                <c:pt idx="49">
                  <c:v>0.98426078826206675</c:v>
                </c:pt>
                <c:pt idx="50">
                  <c:v>1.14368281649735</c:v>
                </c:pt>
                <c:pt idx="51">
                  <c:v>1.2443337125699558</c:v>
                </c:pt>
                <c:pt idx="52">
                  <c:v>1.5610726578191856</c:v>
                </c:pt>
                <c:pt idx="53">
                  <c:v>2.1836629800066545</c:v>
                </c:pt>
              </c:numCache>
            </c:numRef>
          </c:val>
          <c:extLst xmlns:c16r2="http://schemas.microsoft.com/office/drawing/2015/06/chart">
            <c:ext xmlns:c16="http://schemas.microsoft.com/office/drawing/2014/chart" uri="{C3380CC4-5D6E-409C-BE32-E72D297353CC}">
              <c16:uniqueId val="{00000000-BDA3-4518-8D86-98BB1A9AB4AC}"/>
            </c:ext>
          </c:extLst>
        </c:ser>
        <c:dLbls>
          <c:showLegendKey val="0"/>
          <c:showVal val="0"/>
          <c:showCatName val="0"/>
          <c:showSerName val="0"/>
          <c:showPercent val="0"/>
          <c:showBubbleSize val="0"/>
        </c:dLbls>
        <c:gapWidth val="219"/>
        <c:overlap val="-27"/>
        <c:axId val="89608192"/>
        <c:axId val="89609728"/>
      </c:barChart>
      <c:catAx>
        <c:axId val="89608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609728"/>
        <c:crosses val="autoZero"/>
        <c:auto val="1"/>
        <c:lblAlgn val="ctr"/>
        <c:lblOffset val="100"/>
        <c:noMultiLvlLbl val="0"/>
      </c:catAx>
      <c:valAx>
        <c:axId val="8960972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 million people</a:t>
                </a:r>
                <a:r>
                  <a:rPr lang="en-US" baseline="0"/>
                  <a:t> per year</a:t>
                </a:r>
                <a:endParaRPr lang="en-US"/>
              </a:p>
            </c:rich>
          </c:tx>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6081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2010-2016 Significant Incident Rate</a:t>
            </a:r>
          </a:p>
        </c:rich>
      </c:tx>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dPt>
            <c:idx val="27"/>
            <c:invertIfNegative val="0"/>
            <c:bubble3D val="0"/>
            <c:spPr>
              <a:solidFill>
                <a:srgbClr val="FFC000"/>
              </a:solidFill>
              <a:ln>
                <a:noFill/>
              </a:ln>
              <a:effectLst/>
            </c:spPr>
            <c:extLst xmlns:c16r2="http://schemas.microsoft.com/office/drawing/2015/06/chart">
              <c:ext xmlns:c16="http://schemas.microsoft.com/office/drawing/2014/chart" uri="{C3380CC4-5D6E-409C-BE32-E72D297353CC}">
                <c16:uniqueId val="{00000006-1CE7-4639-A31B-46B11B589DB9}"/>
              </c:ext>
            </c:extLst>
          </c:dPt>
          <c:dPt>
            <c:idx val="35"/>
            <c:invertIfNegative val="0"/>
            <c:bubble3D val="0"/>
            <c:spPr>
              <a:solidFill>
                <a:srgbClr val="FF0000"/>
              </a:solidFill>
              <a:ln>
                <a:noFill/>
              </a:ln>
              <a:effectLst/>
            </c:spPr>
            <c:extLst xmlns:c16r2="http://schemas.microsoft.com/office/drawing/2015/06/chart">
              <c:ext xmlns:c16="http://schemas.microsoft.com/office/drawing/2014/chart" uri="{C3380CC4-5D6E-409C-BE32-E72D297353CC}">
                <c16:uniqueId val="{0000000B-1CE7-4639-A31B-46B11B589DB9}"/>
              </c:ext>
            </c:extLst>
          </c:dPt>
          <c:cat>
            <c:strRef>
              <c:f>Data!$B$216:$B$269</c:f>
              <c:strCache>
                <c:ptCount val="54"/>
                <c:pt idx="0">
                  <c:v>ME</c:v>
                </c:pt>
                <c:pt idx="1">
                  <c:v>VT</c:v>
                </c:pt>
                <c:pt idx="2">
                  <c:v>NH</c:v>
                </c:pt>
                <c:pt idx="3">
                  <c:v>HI</c:v>
                </c:pt>
                <c:pt idx="4">
                  <c:v>RI</c:v>
                </c:pt>
                <c:pt idx="5">
                  <c:v>OR</c:v>
                </c:pt>
                <c:pt idx="6">
                  <c:v>SD</c:v>
                </c:pt>
                <c:pt idx="7">
                  <c:v>DE</c:v>
                </c:pt>
                <c:pt idx="8">
                  <c:v>MD</c:v>
                </c:pt>
                <c:pt idx="9">
                  <c:v>DC</c:v>
                </c:pt>
                <c:pt idx="10">
                  <c:v>MT</c:v>
                </c:pt>
                <c:pt idx="11">
                  <c:v>ND</c:v>
                </c:pt>
                <c:pt idx="12">
                  <c:v>SC</c:v>
                </c:pt>
                <c:pt idx="13">
                  <c:v>NC</c:v>
                </c:pt>
                <c:pt idx="14">
                  <c:v>NV</c:v>
                </c:pt>
                <c:pt idx="15">
                  <c:v>VA</c:v>
                </c:pt>
                <c:pt idx="16">
                  <c:v>WA</c:v>
                </c:pt>
                <c:pt idx="17">
                  <c:v>MA</c:v>
                </c:pt>
                <c:pt idx="18">
                  <c:v>IL</c:v>
                </c:pt>
                <c:pt idx="19">
                  <c:v>GA</c:v>
                </c:pt>
                <c:pt idx="20">
                  <c:v>UT</c:v>
                </c:pt>
                <c:pt idx="21">
                  <c:v>NM</c:v>
                </c:pt>
                <c:pt idx="22">
                  <c:v>SDGE</c:v>
                </c:pt>
                <c:pt idx="23">
                  <c:v>SCG</c:v>
                </c:pt>
                <c:pt idx="24">
                  <c:v>NY</c:v>
                </c:pt>
                <c:pt idx="25">
                  <c:v>FL</c:v>
                </c:pt>
                <c:pt idx="26">
                  <c:v>NJ</c:v>
                </c:pt>
                <c:pt idx="27">
                  <c:v>CA</c:v>
                </c:pt>
                <c:pt idx="28">
                  <c:v>CT</c:v>
                </c:pt>
                <c:pt idx="29">
                  <c:v>IN</c:v>
                </c:pt>
                <c:pt idx="30">
                  <c:v>IA</c:v>
                </c:pt>
                <c:pt idx="31">
                  <c:v>WI</c:v>
                </c:pt>
                <c:pt idx="32">
                  <c:v>PA</c:v>
                </c:pt>
                <c:pt idx="33">
                  <c:v>AL</c:v>
                </c:pt>
                <c:pt idx="34">
                  <c:v>KY</c:v>
                </c:pt>
                <c:pt idx="35">
                  <c:v>National</c:v>
                </c:pt>
                <c:pt idx="36">
                  <c:v>WV</c:v>
                </c:pt>
                <c:pt idx="37">
                  <c:v>MN</c:v>
                </c:pt>
                <c:pt idx="38">
                  <c:v>CO</c:v>
                </c:pt>
                <c:pt idx="39">
                  <c:v>OH</c:v>
                </c:pt>
                <c:pt idx="40">
                  <c:v>AZ</c:v>
                </c:pt>
                <c:pt idx="41">
                  <c:v>TN</c:v>
                </c:pt>
                <c:pt idx="42">
                  <c:v>MO</c:v>
                </c:pt>
                <c:pt idx="43">
                  <c:v>AR</c:v>
                </c:pt>
                <c:pt idx="44">
                  <c:v>MI</c:v>
                </c:pt>
                <c:pt idx="45">
                  <c:v>TX</c:v>
                </c:pt>
                <c:pt idx="46">
                  <c:v>ID</c:v>
                </c:pt>
                <c:pt idx="47">
                  <c:v>AK</c:v>
                </c:pt>
                <c:pt idx="48">
                  <c:v>NE</c:v>
                </c:pt>
                <c:pt idx="49">
                  <c:v>OK</c:v>
                </c:pt>
                <c:pt idx="50">
                  <c:v>KS</c:v>
                </c:pt>
                <c:pt idx="51">
                  <c:v>WY</c:v>
                </c:pt>
                <c:pt idx="52">
                  <c:v>MS</c:v>
                </c:pt>
                <c:pt idx="53">
                  <c:v>LA</c:v>
                </c:pt>
              </c:strCache>
            </c:strRef>
          </c:cat>
          <c:val>
            <c:numRef>
              <c:f>Data!$C$216:$C$269</c:f>
              <c:numCache>
                <c:formatCode>General</c:formatCode>
                <c:ptCount val="5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7.9391755625062687E-3</c:v>
                </c:pt>
                <c:pt idx="25">
                  <c:v>1.6365471751293274E-2</c:v>
                </c:pt>
                <c:pt idx="26">
                  <c:v>1.7498636112554797E-2</c:v>
                </c:pt>
                <c:pt idx="27">
                  <c:v>2.8907616601122222E-2</c:v>
                </c:pt>
                <c:pt idx="28">
                  <c:v>4.3044761752731905E-2</c:v>
                </c:pt>
                <c:pt idx="29">
                  <c:v>4.7455537305474117E-2</c:v>
                </c:pt>
                <c:pt idx="30">
                  <c:v>5.0501715606406296E-2</c:v>
                </c:pt>
                <c:pt idx="31">
                  <c:v>5.4104636039601244E-2</c:v>
                </c:pt>
                <c:pt idx="32">
                  <c:v>6.0558008010213625E-2</c:v>
                </c:pt>
                <c:pt idx="33">
                  <c:v>6.4374331070232271E-2</c:v>
                </c:pt>
                <c:pt idx="34">
                  <c:v>7.0907187083348269E-2</c:v>
                </c:pt>
                <c:pt idx="35">
                  <c:v>8.122197729355711E-2</c:v>
                </c:pt>
                <c:pt idx="36">
                  <c:v>8.3025716136238895E-2</c:v>
                </c:pt>
                <c:pt idx="37">
                  <c:v>8.701828580503336E-2</c:v>
                </c:pt>
                <c:pt idx="38">
                  <c:v>9.1771818306238526E-2</c:v>
                </c:pt>
                <c:pt idx="39">
                  <c:v>9.334917033124393E-2</c:v>
                </c:pt>
                <c:pt idx="40">
                  <c:v>9.6273932842264875E-2</c:v>
                </c:pt>
                <c:pt idx="41">
                  <c:v>9.6970443348260923E-2</c:v>
                </c:pt>
                <c:pt idx="42">
                  <c:v>0.10275373458127231</c:v>
                </c:pt>
                <c:pt idx="43">
                  <c:v>0.10552159137956132</c:v>
                </c:pt>
                <c:pt idx="44">
                  <c:v>0.15565738315656363</c:v>
                </c:pt>
                <c:pt idx="45">
                  <c:v>0.18966491816312109</c:v>
                </c:pt>
                <c:pt idx="46">
                  <c:v>0.196284664975936</c:v>
                </c:pt>
                <c:pt idx="47">
                  <c:v>0.21661424782381206</c:v>
                </c:pt>
                <c:pt idx="48">
                  <c:v>0.2527120956811798</c:v>
                </c:pt>
                <c:pt idx="49">
                  <c:v>0.28707606324310281</c:v>
                </c:pt>
                <c:pt idx="50">
                  <c:v>0.3235326835682657</c:v>
                </c:pt>
                <c:pt idx="51">
                  <c:v>0.54591574500166362</c:v>
                </c:pt>
                <c:pt idx="52">
                  <c:v>0.72586133233247419</c:v>
                </c:pt>
                <c:pt idx="53">
                  <c:v>1.1198999501746332</c:v>
                </c:pt>
              </c:numCache>
            </c:numRef>
          </c:val>
          <c:extLst xmlns:c16r2="http://schemas.microsoft.com/office/drawing/2015/06/chart">
            <c:ext xmlns:c16="http://schemas.microsoft.com/office/drawing/2014/chart" uri="{C3380CC4-5D6E-409C-BE32-E72D297353CC}">
              <c16:uniqueId val="{00000000-1CE7-4639-A31B-46B11B589DB9}"/>
            </c:ext>
          </c:extLst>
        </c:ser>
        <c:dLbls>
          <c:showLegendKey val="0"/>
          <c:showVal val="0"/>
          <c:showCatName val="0"/>
          <c:showSerName val="0"/>
          <c:showPercent val="0"/>
          <c:showBubbleSize val="0"/>
        </c:dLbls>
        <c:gapWidth val="219"/>
        <c:overlap val="-27"/>
        <c:axId val="89649152"/>
        <c:axId val="89650688"/>
      </c:barChart>
      <c:catAx>
        <c:axId val="89649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650688"/>
        <c:crosses val="autoZero"/>
        <c:auto val="1"/>
        <c:lblAlgn val="ctr"/>
        <c:lblOffset val="100"/>
        <c:noMultiLvlLbl val="0"/>
      </c:catAx>
      <c:valAx>
        <c:axId val="896506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a:t>
                </a:r>
                <a:r>
                  <a:rPr lang="en-US" baseline="0"/>
                  <a:t> million people per year</a:t>
                </a:r>
                <a:endParaRPr lang="en-US"/>
              </a:p>
            </c:rich>
          </c:tx>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96491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2010-2016</a:t>
            </a:r>
            <a:r>
              <a:rPr lang="en-US" baseline="0"/>
              <a:t> Significant Incident Rate</a:t>
            </a:r>
            <a:endParaRPr lang="en-US"/>
          </a:p>
        </c:rich>
      </c:tx>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dPt>
            <c:idx val="22"/>
            <c:invertIfNegative val="0"/>
            <c:bubble3D val="0"/>
            <c:spPr>
              <a:solidFill>
                <a:srgbClr val="FFC000"/>
              </a:solidFill>
              <a:ln>
                <a:noFill/>
              </a:ln>
              <a:effectLst/>
            </c:spPr>
            <c:extLst xmlns:c16r2="http://schemas.microsoft.com/office/drawing/2015/06/chart">
              <c:ext xmlns:c16="http://schemas.microsoft.com/office/drawing/2014/chart" uri="{C3380CC4-5D6E-409C-BE32-E72D297353CC}">
                <c16:uniqueId val="{00000008-FC72-41AB-B9E4-F03FCA4566CE}"/>
              </c:ext>
            </c:extLst>
          </c:dPt>
          <c:dPt>
            <c:idx val="32"/>
            <c:invertIfNegative val="0"/>
            <c:bubble3D val="0"/>
            <c:spPr>
              <a:solidFill>
                <a:srgbClr val="FF0000"/>
              </a:solidFill>
              <a:ln>
                <a:noFill/>
              </a:ln>
              <a:effectLst/>
            </c:spPr>
            <c:extLst xmlns:c16r2="http://schemas.microsoft.com/office/drawing/2015/06/chart">
              <c:ext xmlns:c16="http://schemas.microsoft.com/office/drawing/2014/chart" uri="{C3380CC4-5D6E-409C-BE32-E72D297353CC}">
                <c16:uniqueId val="{00000003-FC72-41AB-B9E4-F03FCA4566CE}"/>
              </c:ext>
            </c:extLst>
          </c:dPt>
          <c:cat>
            <c:strRef>
              <c:f>Data!$B$274:$B$327</c:f>
              <c:strCache>
                <c:ptCount val="54"/>
                <c:pt idx="0">
                  <c:v>ME</c:v>
                </c:pt>
                <c:pt idx="1">
                  <c:v>VT</c:v>
                </c:pt>
                <c:pt idx="2">
                  <c:v>NH</c:v>
                </c:pt>
                <c:pt idx="3">
                  <c:v>HI</c:v>
                </c:pt>
                <c:pt idx="4">
                  <c:v>RI</c:v>
                </c:pt>
                <c:pt idx="5">
                  <c:v>OR</c:v>
                </c:pt>
                <c:pt idx="6">
                  <c:v>SD</c:v>
                </c:pt>
                <c:pt idx="7">
                  <c:v>DE</c:v>
                </c:pt>
                <c:pt idx="8">
                  <c:v>MD</c:v>
                </c:pt>
                <c:pt idx="9">
                  <c:v>DC</c:v>
                </c:pt>
                <c:pt idx="10">
                  <c:v>SC</c:v>
                </c:pt>
                <c:pt idx="11">
                  <c:v>NC</c:v>
                </c:pt>
                <c:pt idx="12">
                  <c:v>NV</c:v>
                </c:pt>
                <c:pt idx="13">
                  <c:v>SDGE</c:v>
                </c:pt>
                <c:pt idx="14">
                  <c:v>SCG</c:v>
                </c:pt>
                <c:pt idx="15">
                  <c:v>FL</c:v>
                </c:pt>
                <c:pt idx="16">
                  <c:v>VA</c:v>
                </c:pt>
                <c:pt idx="17">
                  <c:v>WA</c:v>
                </c:pt>
                <c:pt idx="18">
                  <c:v>MA</c:v>
                </c:pt>
                <c:pt idx="19">
                  <c:v>IL</c:v>
                </c:pt>
                <c:pt idx="20">
                  <c:v>NJ</c:v>
                </c:pt>
                <c:pt idx="21">
                  <c:v>CT</c:v>
                </c:pt>
                <c:pt idx="22">
                  <c:v>CA</c:v>
                </c:pt>
                <c:pt idx="23">
                  <c:v>GA</c:v>
                </c:pt>
                <c:pt idx="24">
                  <c:v>WI</c:v>
                </c:pt>
                <c:pt idx="25">
                  <c:v>NY</c:v>
                </c:pt>
                <c:pt idx="26">
                  <c:v>IN</c:v>
                </c:pt>
                <c:pt idx="27">
                  <c:v>AZ</c:v>
                </c:pt>
                <c:pt idx="28">
                  <c:v>OH</c:v>
                </c:pt>
                <c:pt idx="29">
                  <c:v>MO</c:v>
                </c:pt>
                <c:pt idx="30">
                  <c:v>PA</c:v>
                </c:pt>
                <c:pt idx="31">
                  <c:v>AL</c:v>
                </c:pt>
                <c:pt idx="32">
                  <c:v>National</c:v>
                </c:pt>
                <c:pt idx="33">
                  <c:v>CO</c:v>
                </c:pt>
                <c:pt idx="34">
                  <c:v>AK</c:v>
                </c:pt>
                <c:pt idx="35">
                  <c:v>TN</c:v>
                </c:pt>
                <c:pt idx="36">
                  <c:v>UT</c:v>
                </c:pt>
                <c:pt idx="37">
                  <c:v>MN</c:v>
                </c:pt>
                <c:pt idx="38">
                  <c:v>NE</c:v>
                </c:pt>
                <c:pt idx="39">
                  <c:v>ID</c:v>
                </c:pt>
                <c:pt idx="40">
                  <c:v>NM</c:v>
                </c:pt>
                <c:pt idx="41">
                  <c:v>MT</c:v>
                </c:pt>
                <c:pt idx="42">
                  <c:v>MI</c:v>
                </c:pt>
                <c:pt idx="43">
                  <c:v>IA</c:v>
                </c:pt>
                <c:pt idx="44">
                  <c:v>KY</c:v>
                </c:pt>
                <c:pt idx="45">
                  <c:v>TX</c:v>
                </c:pt>
                <c:pt idx="46">
                  <c:v>AR</c:v>
                </c:pt>
                <c:pt idx="47">
                  <c:v>KS</c:v>
                </c:pt>
                <c:pt idx="48">
                  <c:v>WV</c:v>
                </c:pt>
                <c:pt idx="49">
                  <c:v>OK</c:v>
                </c:pt>
                <c:pt idx="50">
                  <c:v>ND</c:v>
                </c:pt>
                <c:pt idx="51">
                  <c:v>MS</c:v>
                </c:pt>
                <c:pt idx="52">
                  <c:v>LA</c:v>
                </c:pt>
                <c:pt idx="53">
                  <c:v>WY</c:v>
                </c:pt>
              </c:strCache>
            </c:strRef>
          </c:cat>
          <c:val>
            <c:numRef>
              <c:f>Data!$C$274:$C$327</c:f>
              <c:numCache>
                <c:formatCode>General</c:formatCode>
                <c:ptCount val="5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1.6365471751293274E-2</c:v>
                </c:pt>
                <c:pt idx="16">
                  <c:v>1.9228308007344291E-2</c:v>
                </c:pt>
                <c:pt idx="17">
                  <c:v>2.2878316412149213E-2</c:v>
                </c:pt>
                <c:pt idx="18">
                  <c:v>2.349646778187247E-2</c:v>
                </c:pt>
                <c:pt idx="19">
                  <c:v>2.3981071835924194E-2</c:v>
                </c:pt>
                <c:pt idx="20">
                  <c:v>3.4997272225109594E-2</c:v>
                </c:pt>
                <c:pt idx="21">
                  <c:v>4.3044761752731905E-2</c:v>
                </c:pt>
                <c:pt idx="22">
                  <c:v>6.6074552231136521E-2</c:v>
                </c:pt>
                <c:pt idx="23">
                  <c:v>7.9403212442762897E-2</c:v>
                </c:pt>
                <c:pt idx="24">
                  <c:v>8.1156954059401862E-2</c:v>
                </c:pt>
                <c:pt idx="25">
                  <c:v>8.7330931187568947E-2</c:v>
                </c:pt>
                <c:pt idx="26">
                  <c:v>9.4911074610948234E-2</c:v>
                </c:pt>
                <c:pt idx="27">
                  <c:v>9.6273932842264875E-2</c:v>
                </c:pt>
                <c:pt idx="28">
                  <c:v>0.14669155337766904</c:v>
                </c:pt>
                <c:pt idx="29">
                  <c:v>0.15413060187190844</c:v>
                </c:pt>
                <c:pt idx="30">
                  <c:v>0.1574508208265554</c:v>
                </c:pt>
                <c:pt idx="31">
                  <c:v>0.19312299321069681</c:v>
                </c:pt>
                <c:pt idx="32">
                  <c:v>0.19333820361901941</c:v>
                </c:pt>
                <c:pt idx="33">
                  <c:v>0.21413424271455653</c:v>
                </c:pt>
                <c:pt idx="34">
                  <c:v>0.21661424782381206</c:v>
                </c:pt>
                <c:pt idx="35">
                  <c:v>0.21818349753358707</c:v>
                </c:pt>
                <c:pt idx="36">
                  <c:v>0.22265203341840034</c:v>
                </c:pt>
                <c:pt idx="37">
                  <c:v>0.23204876214675563</c:v>
                </c:pt>
                <c:pt idx="38">
                  <c:v>0.2527120956811798</c:v>
                </c:pt>
                <c:pt idx="39">
                  <c:v>0.29442699746390399</c:v>
                </c:pt>
                <c:pt idx="40">
                  <c:v>0.29884950040021552</c:v>
                </c:pt>
                <c:pt idx="41">
                  <c:v>0.31098407411683437</c:v>
                </c:pt>
                <c:pt idx="42">
                  <c:v>0.34244624294443998</c:v>
                </c:pt>
                <c:pt idx="43">
                  <c:v>0.35351200924484405</c:v>
                </c:pt>
                <c:pt idx="44">
                  <c:v>0.35453593541674133</c:v>
                </c:pt>
                <c:pt idx="45">
                  <c:v>0.4221573984921082</c:v>
                </c:pt>
                <c:pt idx="46">
                  <c:v>0.47484716120802595</c:v>
                </c:pt>
                <c:pt idx="47">
                  <c:v>0.6470653671365314</c:v>
                </c:pt>
                <c:pt idx="48">
                  <c:v>0.9132828774986278</c:v>
                </c:pt>
                <c:pt idx="49">
                  <c:v>1.1072933867948251</c:v>
                </c:pt>
                <c:pt idx="50">
                  <c:v>1.1436828164973503</c:v>
                </c:pt>
                <c:pt idx="51">
                  <c:v>1.2961809505937041</c:v>
                </c:pt>
                <c:pt idx="52">
                  <c:v>1.7986271927047137</c:v>
                </c:pt>
                <c:pt idx="53">
                  <c:v>2.1836629800066545</c:v>
                </c:pt>
              </c:numCache>
            </c:numRef>
          </c:val>
          <c:extLst xmlns:c16r2="http://schemas.microsoft.com/office/drawing/2015/06/chart">
            <c:ext xmlns:c16="http://schemas.microsoft.com/office/drawing/2014/chart" uri="{C3380CC4-5D6E-409C-BE32-E72D297353CC}">
              <c16:uniqueId val="{00000000-FC72-41AB-B9E4-F03FCA4566CE}"/>
            </c:ext>
          </c:extLst>
        </c:ser>
        <c:dLbls>
          <c:showLegendKey val="0"/>
          <c:showVal val="0"/>
          <c:showCatName val="0"/>
          <c:showSerName val="0"/>
          <c:showPercent val="0"/>
          <c:showBubbleSize val="0"/>
        </c:dLbls>
        <c:gapWidth val="219"/>
        <c:overlap val="-27"/>
        <c:axId val="92225536"/>
        <c:axId val="92227072"/>
      </c:barChart>
      <c:catAx>
        <c:axId val="92225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227072"/>
        <c:crosses val="autoZero"/>
        <c:auto val="1"/>
        <c:lblAlgn val="ctr"/>
        <c:lblOffset val="100"/>
        <c:noMultiLvlLbl val="0"/>
      </c:catAx>
      <c:valAx>
        <c:axId val="922270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a:t>
                </a:r>
                <a:r>
                  <a:rPr lang="en-US" baseline="0"/>
                  <a:t> million people per year</a:t>
                </a:r>
                <a:endParaRPr lang="en-US"/>
              </a:p>
            </c:rich>
          </c:tx>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225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2010-2016</a:t>
            </a:r>
            <a:r>
              <a:rPr lang="en-US" baseline="0"/>
              <a:t> Significant Incident Rate</a:t>
            </a:r>
            <a:endParaRPr lang="en-US"/>
          </a:p>
        </c:rich>
      </c:tx>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dPt>
            <c:idx val="16"/>
            <c:invertIfNegative val="0"/>
            <c:bubble3D val="0"/>
            <c:spPr>
              <a:solidFill>
                <a:srgbClr val="00B050"/>
              </a:solidFill>
              <a:ln>
                <a:noFill/>
              </a:ln>
              <a:effectLst/>
            </c:spPr>
            <c:extLst xmlns:c16r2="http://schemas.microsoft.com/office/drawing/2015/06/chart">
              <c:ext xmlns:c16="http://schemas.microsoft.com/office/drawing/2014/chart" uri="{C3380CC4-5D6E-409C-BE32-E72D297353CC}">
                <c16:uniqueId val="{00000011-11DE-4D6F-B87D-D2E307A8526D}"/>
              </c:ext>
            </c:extLst>
          </c:dPt>
          <c:dPt>
            <c:idx val="29"/>
            <c:invertIfNegative val="0"/>
            <c:bubble3D val="0"/>
            <c:spPr>
              <a:solidFill>
                <a:srgbClr val="FFC000"/>
              </a:solidFill>
              <a:ln>
                <a:noFill/>
              </a:ln>
              <a:effectLst/>
            </c:spPr>
            <c:extLst xmlns:c16r2="http://schemas.microsoft.com/office/drawing/2015/06/chart">
              <c:ext xmlns:c16="http://schemas.microsoft.com/office/drawing/2014/chart" uri="{C3380CC4-5D6E-409C-BE32-E72D297353CC}">
                <c16:uniqueId val="{0000000C-11DE-4D6F-B87D-D2E307A8526D}"/>
              </c:ext>
            </c:extLst>
          </c:dPt>
          <c:dPt>
            <c:idx val="35"/>
            <c:invertIfNegative val="0"/>
            <c:bubble3D val="0"/>
            <c:spPr>
              <a:solidFill>
                <a:srgbClr val="FF0000"/>
              </a:solidFill>
              <a:ln>
                <a:noFill/>
              </a:ln>
              <a:effectLst/>
            </c:spPr>
            <c:extLst xmlns:c16r2="http://schemas.microsoft.com/office/drawing/2015/06/chart">
              <c:ext xmlns:c16="http://schemas.microsoft.com/office/drawing/2014/chart" uri="{C3380CC4-5D6E-409C-BE32-E72D297353CC}">
                <c16:uniqueId val="{00000006-11DE-4D6F-B87D-D2E307A8526D}"/>
              </c:ext>
            </c:extLst>
          </c:dPt>
          <c:cat>
            <c:strRef>
              <c:f>Data!$B$332:$B$385</c:f>
              <c:strCache>
                <c:ptCount val="54"/>
                <c:pt idx="0">
                  <c:v>ME</c:v>
                </c:pt>
                <c:pt idx="1">
                  <c:v>VT</c:v>
                </c:pt>
                <c:pt idx="2">
                  <c:v>NH</c:v>
                </c:pt>
                <c:pt idx="3">
                  <c:v>HI</c:v>
                </c:pt>
                <c:pt idx="4">
                  <c:v>RI</c:v>
                </c:pt>
                <c:pt idx="5">
                  <c:v>OR</c:v>
                </c:pt>
                <c:pt idx="6">
                  <c:v>SD</c:v>
                </c:pt>
                <c:pt idx="7">
                  <c:v>DE</c:v>
                </c:pt>
                <c:pt idx="8">
                  <c:v>MD</c:v>
                </c:pt>
                <c:pt idx="9">
                  <c:v>DC</c:v>
                </c:pt>
                <c:pt idx="10">
                  <c:v>SC</c:v>
                </c:pt>
                <c:pt idx="11">
                  <c:v>SDGE</c:v>
                </c:pt>
                <c:pt idx="12">
                  <c:v>VA</c:v>
                </c:pt>
                <c:pt idx="13">
                  <c:v>WA</c:v>
                </c:pt>
                <c:pt idx="14">
                  <c:v>MA</c:v>
                </c:pt>
                <c:pt idx="15">
                  <c:v>FL</c:v>
                </c:pt>
                <c:pt idx="16">
                  <c:v>SCG</c:v>
                </c:pt>
                <c:pt idx="17">
                  <c:v>CT</c:v>
                </c:pt>
                <c:pt idx="18">
                  <c:v>NC</c:v>
                </c:pt>
                <c:pt idx="19">
                  <c:v>NJ</c:v>
                </c:pt>
                <c:pt idx="20">
                  <c:v>NV</c:v>
                </c:pt>
                <c:pt idx="21">
                  <c:v>IL</c:v>
                </c:pt>
                <c:pt idx="22">
                  <c:v>NY</c:v>
                </c:pt>
                <c:pt idx="23">
                  <c:v>IN</c:v>
                </c:pt>
                <c:pt idx="24">
                  <c:v>AZ</c:v>
                </c:pt>
                <c:pt idx="25">
                  <c:v>WI</c:v>
                </c:pt>
                <c:pt idx="26">
                  <c:v>GA</c:v>
                </c:pt>
                <c:pt idx="27">
                  <c:v>MO</c:v>
                </c:pt>
                <c:pt idx="28">
                  <c:v>PA</c:v>
                </c:pt>
                <c:pt idx="29">
                  <c:v>CA</c:v>
                </c:pt>
                <c:pt idx="30">
                  <c:v>OH</c:v>
                </c:pt>
                <c:pt idx="31">
                  <c:v>AK</c:v>
                </c:pt>
                <c:pt idx="32">
                  <c:v>UT</c:v>
                </c:pt>
                <c:pt idx="33">
                  <c:v>AL</c:v>
                </c:pt>
                <c:pt idx="34">
                  <c:v>TN</c:v>
                </c:pt>
                <c:pt idx="35">
                  <c:v>National</c:v>
                </c:pt>
                <c:pt idx="36">
                  <c:v>CO</c:v>
                </c:pt>
                <c:pt idx="37">
                  <c:v>ID</c:v>
                </c:pt>
                <c:pt idx="38">
                  <c:v>MT</c:v>
                </c:pt>
                <c:pt idx="39">
                  <c:v>MN</c:v>
                </c:pt>
                <c:pt idx="40">
                  <c:v>NE</c:v>
                </c:pt>
                <c:pt idx="41">
                  <c:v>MI</c:v>
                </c:pt>
                <c:pt idx="42">
                  <c:v>NM</c:v>
                </c:pt>
                <c:pt idx="43">
                  <c:v>KY</c:v>
                </c:pt>
                <c:pt idx="44">
                  <c:v>TX</c:v>
                </c:pt>
                <c:pt idx="45">
                  <c:v>IA</c:v>
                </c:pt>
                <c:pt idx="46">
                  <c:v>KS</c:v>
                </c:pt>
                <c:pt idx="47">
                  <c:v>AR</c:v>
                </c:pt>
                <c:pt idx="48">
                  <c:v>WV</c:v>
                </c:pt>
                <c:pt idx="49">
                  <c:v>OK</c:v>
                </c:pt>
                <c:pt idx="50">
                  <c:v>MS</c:v>
                </c:pt>
                <c:pt idx="51">
                  <c:v>LA</c:v>
                </c:pt>
                <c:pt idx="52">
                  <c:v>WY</c:v>
                </c:pt>
                <c:pt idx="53">
                  <c:v>ND</c:v>
                </c:pt>
              </c:strCache>
            </c:strRef>
          </c:cat>
          <c:val>
            <c:numRef>
              <c:f>Data!$C$332:$C$385</c:f>
              <c:numCache>
                <c:formatCode>General</c:formatCode>
                <c:ptCount val="54"/>
                <c:pt idx="0">
                  <c:v>0</c:v>
                </c:pt>
                <c:pt idx="1">
                  <c:v>0</c:v>
                </c:pt>
                <c:pt idx="2">
                  <c:v>0</c:v>
                </c:pt>
                <c:pt idx="3">
                  <c:v>0</c:v>
                </c:pt>
                <c:pt idx="4">
                  <c:v>0</c:v>
                </c:pt>
                <c:pt idx="5">
                  <c:v>0</c:v>
                </c:pt>
                <c:pt idx="6">
                  <c:v>0</c:v>
                </c:pt>
                <c:pt idx="7">
                  <c:v>0</c:v>
                </c:pt>
                <c:pt idx="8">
                  <c:v>0</c:v>
                </c:pt>
                <c:pt idx="9">
                  <c:v>0</c:v>
                </c:pt>
                <c:pt idx="10">
                  <c:v>0</c:v>
                </c:pt>
                <c:pt idx="11">
                  <c:v>0</c:v>
                </c:pt>
                <c:pt idx="12">
                  <c:v>1.9228308007344291E-2</c:v>
                </c:pt>
                <c:pt idx="13">
                  <c:v>2.2878316412149213E-2</c:v>
                </c:pt>
                <c:pt idx="14">
                  <c:v>2.349646778187247E-2</c:v>
                </c:pt>
                <c:pt idx="15">
                  <c:v>2.4548207626939909E-2</c:v>
                </c:pt>
                <c:pt idx="16">
                  <c:v>3.6805299963194704E-2</c:v>
                </c:pt>
                <c:pt idx="17">
                  <c:v>4.3044761752731905E-2</c:v>
                </c:pt>
                <c:pt idx="18">
                  <c:v>4.8402211145304498E-2</c:v>
                </c:pt>
                <c:pt idx="19">
                  <c:v>5.2495908337664397E-2</c:v>
                </c:pt>
                <c:pt idx="20">
                  <c:v>5.696843120020835E-2</c:v>
                </c:pt>
                <c:pt idx="21">
                  <c:v>7.1943215507772579E-2</c:v>
                </c:pt>
                <c:pt idx="22">
                  <c:v>8.7330931187568947E-2</c:v>
                </c:pt>
                <c:pt idx="23">
                  <c:v>9.4911074610948234E-2</c:v>
                </c:pt>
                <c:pt idx="24">
                  <c:v>9.6273932842264875E-2</c:v>
                </c:pt>
                <c:pt idx="25">
                  <c:v>0.10820927207920249</c:v>
                </c:pt>
                <c:pt idx="26">
                  <c:v>0.14292578239697321</c:v>
                </c:pt>
                <c:pt idx="27">
                  <c:v>0.15413060187190844</c:v>
                </c:pt>
                <c:pt idx="28">
                  <c:v>0.1574508208265554</c:v>
                </c:pt>
                <c:pt idx="29">
                  <c:v>0.16105672106339525</c:v>
                </c:pt>
                <c:pt idx="30">
                  <c:v>0.18669834066248786</c:v>
                </c:pt>
                <c:pt idx="31">
                  <c:v>0.21661424782381206</c:v>
                </c:pt>
                <c:pt idx="32">
                  <c:v>0.22265203341840034</c:v>
                </c:pt>
                <c:pt idx="33">
                  <c:v>0.22531015874581292</c:v>
                </c:pt>
                <c:pt idx="34">
                  <c:v>0.24242610837065229</c:v>
                </c:pt>
                <c:pt idx="35">
                  <c:v>0.24565910923756842</c:v>
                </c:pt>
                <c:pt idx="36">
                  <c:v>0.27531545491871556</c:v>
                </c:pt>
                <c:pt idx="37">
                  <c:v>0.29442699746390399</c:v>
                </c:pt>
                <c:pt idx="38">
                  <c:v>0.31098407411683437</c:v>
                </c:pt>
                <c:pt idx="39">
                  <c:v>0.31906704795178892</c:v>
                </c:pt>
                <c:pt idx="40">
                  <c:v>0.33694946090823974</c:v>
                </c:pt>
                <c:pt idx="41">
                  <c:v>0.35801198126009631</c:v>
                </c:pt>
                <c:pt idx="42">
                  <c:v>0.44827425060032333</c:v>
                </c:pt>
                <c:pt idx="43">
                  <c:v>0.49635030958343773</c:v>
                </c:pt>
                <c:pt idx="44">
                  <c:v>0.52004896915694487</c:v>
                </c:pt>
                <c:pt idx="45">
                  <c:v>0.7070240184896881</c:v>
                </c:pt>
                <c:pt idx="46">
                  <c:v>0.80883170892066414</c:v>
                </c:pt>
                <c:pt idx="47">
                  <c:v>0.89693352672627125</c:v>
                </c:pt>
                <c:pt idx="48">
                  <c:v>1.0793343097711057</c:v>
                </c:pt>
                <c:pt idx="49">
                  <c:v>1.2713368515051695</c:v>
                </c:pt>
                <c:pt idx="50">
                  <c:v>1.3480281886174521</c:v>
                </c:pt>
                <c:pt idx="51">
                  <c:v>1.9004362790842257</c:v>
                </c:pt>
                <c:pt idx="52">
                  <c:v>2.1836629800066545</c:v>
                </c:pt>
                <c:pt idx="53">
                  <c:v>2.2873656329947005</c:v>
                </c:pt>
              </c:numCache>
            </c:numRef>
          </c:val>
          <c:extLst xmlns:c16r2="http://schemas.microsoft.com/office/drawing/2015/06/chart">
            <c:ext xmlns:c16="http://schemas.microsoft.com/office/drawing/2014/chart" uri="{C3380CC4-5D6E-409C-BE32-E72D297353CC}">
              <c16:uniqueId val="{00000000-11DE-4D6F-B87D-D2E307A8526D}"/>
            </c:ext>
          </c:extLst>
        </c:ser>
        <c:dLbls>
          <c:showLegendKey val="0"/>
          <c:showVal val="0"/>
          <c:showCatName val="0"/>
          <c:showSerName val="0"/>
          <c:showPercent val="0"/>
          <c:showBubbleSize val="0"/>
        </c:dLbls>
        <c:gapWidth val="219"/>
        <c:overlap val="-27"/>
        <c:axId val="92570368"/>
        <c:axId val="92571904"/>
      </c:barChart>
      <c:catAx>
        <c:axId val="92570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571904"/>
        <c:crosses val="autoZero"/>
        <c:auto val="1"/>
        <c:lblAlgn val="ctr"/>
        <c:lblOffset val="100"/>
        <c:noMultiLvlLbl val="0"/>
      </c:catAx>
      <c:valAx>
        <c:axId val="925719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5703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1809750</xdr:colOff>
      <xdr:row>14</xdr:row>
      <xdr:rowOff>123825</xdr:rowOff>
    </xdr:from>
    <xdr:to>
      <xdr:col>0</xdr:col>
      <xdr:colOff>4124325</xdr:colOff>
      <xdr:row>21</xdr:row>
      <xdr:rowOff>28575</xdr:rowOff>
    </xdr:to>
    <xdr:pic>
      <xdr:nvPicPr>
        <xdr:cNvPr id="2" name="Picture 1" descr="C:\Users\jyork\Documents\RAMP\Presentations\sdge logo.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0" y="4762500"/>
          <a:ext cx="2314575" cy="12382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39</xdr:row>
      <xdr:rowOff>14286</xdr:rowOff>
    </xdr:from>
    <xdr:to>
      <xdr:col>18</xdr:col>
      <xdr:colOff>142875</xdr:colOff>
      <xdr:row>70</xdr:row>
      <xdr:rowOff>180974</xdr:rowOff>
    </xdr:to>
    <xdr:graphicFrame macro="">
      <xdr:nvGraphicFramePr>
        <xdr:cNvPr id="6" name="Chart 5">
          <a:extLst>
            <a:ext uri="{FF2B5EF4-FFF2-40B4-BE49-F238E27FC236}">
              <a16:creationId xmlns:a16="http://schemas.microsoft.com/office/drawing/2014/main" xmlns="" id="{00000000-0008-0000-0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876300</xdr:colOff>
      <xdr:row>97</xdr:row>
      <xdr:rowOff>14287</xdr:rowOff>
    </xdr:from>
    <xdr:to>
      <xdr:col>18</xdr:col>
      <xdr:colOff>333375</xdr:colOff>
      <xdr:row>129</xdr:row>
      <xdr:rowOff>9525</xdr:rowOff>
    </xdr:to>
    <xdr:graphicFrame macro="">
      <xdr:nvGraphicFramePr>
        <xdr:cNvPr id="7" name="Chart 6">
          <a:extLst>
            <a:ext uri="{FF2B5EF4-FFF2-40B4-BE49-F238E27FC236}">
              <a16:creationId xmlns:a16="http://schemas.microsoft.com/office/drawing/2014/main" xmlns="" id="{00000000-0008-0000-01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438150</xdr:colOff>
      <xdr:row>155</xdr:row>
      <xdr:rowOff>4762</xdr:rowOff>
    </xdr:from>
    <xdr:to>
      <xdr:col>19</xdr:col>
      <xdr:colOff>9525</xdr:colOff>
      <xdr:row>184</xdr:row>
      <xdr:rowOff>142875</xdr:rowOff>
    </xdr:to>
    <xdr:graphicFrame macro="">
      <xdr:nvGraphicFramePr>
        <xdr:cNvPr id="2" name="Chart 1">
          <a:extLst>
            <a:ext uri="{FF2B5EF4-FFF2-40B4-BE49-F238E27FC236}">
              <a16:creationId xmlns:a16="http://schemas.microsoft.com/office/drawing/2014/main" xmlns=""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1095375</xdr:colOff>
      <xdr:row>213</xdr:row>
      <xdr:rowOff>23811</xdr:rowOff>
    </xdr:from>
    <xdr:to>
      <xdr:col>16</xdr:col>
      <xdr:colOff>228600</xdr:colOff>
      <xdr:row>246</xdr:row>
      <xdr:rowOff>114299</xdr:rowOff>
    </xdr:to>
    <xdr:graphicFrame macro="">
      <xdr:nvGraphicFramePr>
        <xdr:cNvPr id="3" name="Chart 2">
          <a:extLst>
            <a:ext uri="{FF2B5EF4-FFF2-40B4-BE49-F238E27FC236}">
              <a16:creationId xmlns:a16="http://schemas.microsoft.com/office/drawing/2014/main" xmlns="" id="{00000000-0008-0000-0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1447800</xdr:colOff>
      <xdr:row>271</xdr:row>
      <xdr:rowOff>14286</xdr:rowOff>
    </xdr:from>
    <xdr:to>
      <xdr:col>16</xdr:col>
      <xdr:colOff>38100</xdr:colOff>
      <xdr:row>301</xdr:row>
      <xdr:rowOff>19049</xdr:rowOff>
    </xdr:to>
    <xdr:graphicFrame macro="">
      <xdr:nvGraphicFramePr>
        <xdr:cNvPr id="4" name="Chart 3">
          <a:extLst>
            <a:ext uri="{FF2B5EF4-FFF2-40B4-BE49-F238E27FC236}">
              <a16:creationId xmlns:a16="http://schemas.microsoft.com/office/drawing/2014/main" xmlns=""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219074</xdr:colOff>
      <xdr:row>329</xdr:row>
      <xdr:rowOff>4761</xdr:rowOff>
    </xdr:from>
    <xdr:to>
      <xdr:col>13</xdr:col>
      <xdr:colOff>390524</xdr:colOff>
      <xdr:row>359</xdr:row>
      <xdr:rowOff>142874</xdr:rowOff>
    </xdr:to>
    <xdr:graphicFrame macro="">
      <xdr:nvGraphicFramePr>
        <xdr:cNvPr id="5" name="Chart 4">
          <a:extLst>
            <a:ext uri="{FF2B5EF4-FFF2-40B4-BE49-F238E27FC236}">
              <a16:creationId xmlns:a16="http://schemas.microsoft.com/office/drawing/2014/main" xmlns="" id="{00000000-0008-0000-0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0.65353</cdr:x>
      <cdr:y>0.31516</cdr:y>
    </cdr:from>
    <cdr:to>
      <cdr:x>0.89327</cdr:x>
      <cdr:y>0.38733</cdr:y>
    </cdr:to>
    <cdr:sp macro="" textlink="">
      <cdr:nvSpPr>
        <cdr:cNvPr id="2" name="TextBox 1">
          <a:extLst xmlns:a="http://schemas.openxmlformats.org/drawingml/2006/main">
            <a:ext uri="{FF2B5EF4-FFF2-40B4-BE49-F238E27FC236}">
              <a16:creationId xmlns:a16="http://schemas.microsoft.com/office/drawing/2014/main" xmlns="" id="{0E12C853-F640-416D-A828-DBF3D0ACB483}"/>
            </a:ext>
          </a:extLst>
        </cdr:cNvPr>
        <cdr:cNvSpPr txBox="1"/>
      </cdr:nvSpPr>
      <cdr:spPr>
        <a:xfrm xmlns:a="http://schemas.openxmlformats.org/drawingml/2006/main">
          <a:off x="7581900" y="1871663"/>
          <a:ext cx="2781300" cy="4286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Causes:</a:t>
          </a:r>
          <a:r>
            <a:rPr lang="en-US" sz="1100" baseline="0"/>
            <a:t> corrosion, equipment, materials</a:t>
          </a:r>
          <a:endParaRPr lang="en-US" sz="1100"/>
        </a:p>
      </cdr:txBody>
    </cdr:sp>
  </cdr:relSizeAnchor>
</c:userShapes>
</file>

<file path=xl/drawings/drawing4.xml><?xml version="1.0" encoding="utf-8"?>
<c:userShapes xmlns:c="http://schemas.openxmlformats.org/drawingml/2006/chart">
  <cdr:relSizeAnchor xmlns:cdr="http://schemas.openxmlformats.org/drawingml/2006/chartDrawing">
    <cdr:from>
      <cdr:x>0.64227</cdr:x>
      <cdr:y>0.13713</cdr:y>
    </cdr:from>
    <cdr:to>
      <cdr:x>0.89977</cdr:x>
      <cdr:y>0.20118</cdr:y>
    </cdr:to>
    <cdr:sp macro="" textlink="">
      <cdr:nvSpPr>
        <cdr:cNvPr id="2" name="TextBox 1">
          <a:extLst xmlns:a="http://schemas.openxmlformats.org/drawingml/2006/main">
            <a:ext uri="{FF2B5EF4-FFF2-40B4-BE49-F238E27FC236}">
              <a16:creationId xmlns:a16="http://schemas.microsoft.com/office/drawing/2014/main" xmlns="" id="{DE12BF32-9CA7-4CB7-9E79-02C6AA937FD9}"/>
            </a:ext>
          </a:extLst>
        </cdr:cNvPr>
        <cdr:cNvSpPr txBox="1"/>
      </cdr:nvSpPr>
      <cdr:spPr>
        <a:xfrm xmlns:a="http://schemas.openxmlformats.org/drawingml/2006/main">
          <a:off x="6937375" y="917575"/>
          <a:ext cx="2781331" cy="42860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Causes:</a:t>
          </a:r>
          <a:r>
            <a:rPr lang="en-US" sz="1100" baseline="0"/>
            <a:t> corrosion, materials/weld/pipe</a:t>
          </a:r>
          <a:endParaRPr lang="en-US" sz="1100"/>
        </a:p>
      </cdr:txBody>
    </cdr:sp>
  </cdr:relSizeAnchor>
</c:userShapes>
</file>

<file path=xl/drawings/drawing5.xml><?xml version="1.0" encoding="utf-8"?>
<c:userShapes xmlns:c="http://schemas.openxmlformats.org/drawingml/2006/chart">
  <cdr:relSizeAnchor xmlns:cdr="http://schemas.openxmlformats.org/drawingml/2006/chartDrawing">
    <cdr:from>
      <cdr:x>0.60104</cdr:x>
      <cdr:y>0.15437</cdr:y>
    </cdr:from>
    <cdr:to>
      <cdr:x>0.94872</cdr:x>
      <cdr:y>0.22574</cdr:y>
    </cdr:to>
    <cdr:sp macro="" textlink="">
      <cdr:nvSpPr>
        <cdr:cNvPr id="2" name="TextBox 1">
          <a:extLst xmlns:a="http://schemas.openxmlformats.org/drawingml/2006/main">
            <a:ext uri="{FF2B5EF4-FFF2-40B4-BE49-F238E27FC236}">
              <a16:creationId xmlns:a16="http://schemas.microsoft.com/office/drawing/2014/main" xmlns="" id="{DA4291E1-C357-4E39-9D9E-6EB3F43E9749}"/>
            </a:ext>
          </a:extLst>
        </cdr:cNvPr>
        <cdr:cNvSpPr txBox="1"/>
      </cdr:nvSpPr>
      <cdr:spPr>
        <a:xfrm xmlns:a="http://schemas.openxmlformats.org/drawingml/2006/main">
          <a:off x="6251575" y="927100"/>
          <a:ext cx="3616325" cy="42860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Causes:</a:t>
          </a:r>
          <a:r>
            <a:rPr lang="en-US" sz="1100" baseline="0"/>
            <a:t> corrosion, materials/weld/pipe, equipment, other</a:t>
          </a:r>
          <a:endParaRPr lang="en-US" sz="1100"/>
        </a:p>
      </cdr:txBody>
    </cdr:sp>
  </cdr:relSizeAnchor>
</c:userShapes>
</file>

<file path=xl/drawings/drawing6.xml><?xml version="1.0" encoding="utf-8"?>
<c:userShapes xmlns:c="http://schemas.openxmlformats.org/drawingml/2006/chart">
  <cdr:relSizeAnchor xmlns:cdr="http://schemas.openxmlformats.org/drawingml/2006/chartDrawing">
    <cdr:from>
      <cdr:x>0.49313</cdr:x>
      <cdr:y>0.14947</cdr:y>
    </cdr:from>
    <cdr:to>
      <cdr:x>0.92344</cdr:x>
      <cdr:y>0.21929</cdr:y>
    </cdr:to>
    <cdr:sp macro="" textlink="">
      <cdr:nvSpPr>
        <cdr:cNvPr id="2" name="TextBox 1">
          <a:extLst xmlns:a="http://schemas.openxmlformats.org/drawingml/2006/main">
            <a:ext uri="{FF2B5EF4-FFF2-40B4-BE49-F238E27FC236}">
              <a16:creationId xmlns:a16="http://schemas.microsoft.com/office/drawing/2014/main" xmlns="" id="{A0D3C34C-4AFB-4AB0-9C41-762EAFDE19D4}"/>
            </a:ext>
          </a:extLst>
        </cdr:cNvPr>
        <cdr:cNvSpPr txBox="1"/>
      </cdr:nvSpPr>
      <cdr:spPr>
        <a:xfrm xmlns:a="http://schemas.openxmlformats.org/drawingml/2006/main">
          <a:off x="4213225" y="917575"/>
          <a:ext cx="3676616" cy="42860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Causes:</a:t>
          </a:r>
          <a:r>
            <a:rPr lang="en-US" sz="1100" baseline="0"/>
            <a:t> corrosion, equipment, material, other, excavation</a:t>
          </a:r>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SDGE-2-WP-RSE%20Catastrophic%20Damage%20Involving%20Third%20Party%20Dig-I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Analysis"/>
      <sheetName val="Baseline Mitigation"/>
      <sheetName val="2015Costs"/>
      <sheetName val="Data"/>
      <sheetName val="Reference"/>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3"/>
  <sheetViews>
    <sheetView tabSelected="1" zoomScaleNormal="100" workbookViewId="0"/>
  </sheetViews>
  <sheetFormatPr defaultRowHeight="15" x14ac:dyDescent="0.25"/>
  <cols>
    <col min="1" max="1" width="90.42578125" style="120" customWidth="1"/>
  </cols>
  <sheetData>
    <row r="1" spans="1:1" ht="34.5" x14ac:dyDescent="0.25">
      <c r="A1" s="114"/>
    </row>
    <row r="2" spans="1:1" ht="34.5" x14ac:dyDescent="0.25">
      <c r="A2" s="114"/>
    </row>
    <row r="3" spans="1:1" ht="34.5" x14ac:dyDescent="0.25">
      <c r="A3" s="115" t="s">
        <v>238</v>
      </c>
    </row>
    <row r="4" spans="1:1" ht="6" customHeight="1" x14ac:dyDescent="0.25">
      <c r="A4" s="115"/>
    </row>
    <row r="5" spans="1:1" ht="34.5" x14ac:dyDescent="0.25">
      <c r="A5" s="116" t="s">
        <v>239</v>
      </c>
    </row>
    <row r="6" spans="1:1" ht="6" customHeight="1" x14ac:dyDescent="0.25">
      <c r="A6" s="115"/>
    </row>
    <row r="7" spans="1:1" ht="34.5" x14ac:dyDescent="0.25">
      <c r="A7" s="115" t="s">
        <v>240</v>
      </c>
    </row>
    <row r="8" spans="1:1" ht="6" customHeight="1" x14ac:dyDescent="0.25">
      <c r="A8" s="115"/>
    </row>
    <row r="9" spans="1:1" ht="69" x14ac:dyDescent="0.25">
      <c r="A9" s="117" t="s">
        <v>243</v>
      </c>
    </row>
    <row r="10" spans="1:1" ht="6" customHeight="1" x14ac:dyDescent="0.25">
      <c r="A10" s="115"/>
    </row>
    <row r="11" spans="1:1" ht="34.5" x14ac:dyDescent="0.25">
      <c r="A11" s="115" t="s">
        <v>242</v>
      </c>
    </row>
    <row r="12" spans="1:1" ht="31.5" customHeight="1" x14ac:dyDescent="0.25">
      <c r="A12" s="118"/>
    </row>
    <row r="13" spans="1:1" ht="18.75" x14ac:dyDescent="0.25">
      <c r="A13" s="119" t="s">
        <v>241</v>
      </c>
    </row>
  </sheetData>
  <printOptions horizontalCentered="1" verticalCentered="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F49"/>
  <sheetViews>
    <sheetView zoomScaleNormal="100" workbookViewId="0"/>
  </sheetViews>
  <sheetFormatPr defaultRowHeight="15" x14ac:dyDescent="0.25"/>
  <cols>
    <col min="1" max="1" width="5.7109375" style="36" customWidth="1"/>
    <col min="2" max="2" width="15.5703125" style="36" customWidth="1"/>
    <col min="3" max="3" width="28.28515625" style="36" customWidth="1"/>
    <col min="4" max="4" width="11.7109375" style="36" customWidth="1"/>
    <col min="5" max="5" width="9.140625" style="36" customWidth="1"/>
    <col min="6" max="6" width="2.28515625" style="36" customWidth="1"/>
    <col min="7" max="7" width="9.5703125" style="36" bestFit="1" customWidth="1"/>
    <col min="8" max="9" width="24.42578125" style="36" customWidth="1"/>
    <col min="10" max="10" width="13.7109375" style="36" bestFit="1" customWidth="1"/>
    <col min="11" max="11" width="12.5703125" style="36" bestFit="1" customWidth="1"/>
    <col min="12" max="12" width="12.5703125" style="36" hidden="1" customWidth="1"/>
    <col min="13" max="13" width="12.85546875" style="36" bestFit="1" customWidth="1"/>
    <col min="14" max="14" width="23.85546875" style="36" customWidth="1"/>
    <col min="15" max="15" width="22.42578125" style="36" customWidth="1"/>
    <col min="16" max="16" width="12.28515625" style="36" bestFit="1" customWidth="1"/>
    <col min="17" max="17" width="13.85546875" style="36" bestFit="1" customWidth="1"/>
    <col min="18" max="18" width="6.5703125" style="36" hidden="1" customWidth="1"/>
    <col min="19" max="19" width="10" style="36" hidden="1" customWidth="1"/>
    <col min="20" max="20" width="11.42578125" style="36" hidden="1" customWidth="1"/>
    <col min="21" max="21" width="8.85546875" style="36" hidden="1" customWidth="1"/>
    <col min="22" max="22" width="11.28515625" style="36" hidden="1" customWidth="1"/>
    <col min="23" max="23" width="13.7109375" style="36" hidden="1" customWidth="1"/>
    <col min="24" max="24" width="11.42578125" style="36" hidden="1" customWidth="1"/>
    <col min="25" max="25" width="9.7109375" style="36" hidden="1" customWidth="1"/>
    <col min="26" max="26" width="11.28515625" style="36" bestFit="1" customWidth="1"/>
    <col min="27" max="27" width="11.28515625" style="36" customWidth="1"/>
    <col min="28" max="28" width="10.28515625" style="36" hidden="1" customWidth="1"/>
    <col min="29" max="29" width="15.140625" style="36" bestFit="1" customWidth="1"/>
    <col min="30" max="30" width="12.5703125" style="37" customWidth="1"/>
    <col min="31" max="31" width="8.28515625" style="36" bestFit="1" customWidth="1"/>
    <col min="32" max="32" width="7.85546875" style="36" bestFit="1" customWidth="1"/>
    <col min="33" max="33" width="14.42578125" style="36" customWidth="1"/>
    <col min="34" max="34" width="33.28515625" style="36" bestFit="1" customWidth="1"/>
    <col min="35" max="35" width="17.7109375" style="36" bestFit="1" customWidth="1"/>
    <col min="36" max="36" width="42.28515625" style="36" bestFit="1" customWidth="1"/>
    <col min="37" max="37" width="23.42578125" style="36" bestFit="1" customWidth="1"/>
    <col min="38" max="38" width="31.140625" style="36" bestFit="1" customWidth="1"/>
    <col min="39" max="39" width="47.140625" style="36" bestFit="1" customWidth="1"/>
    <col min="40" max="40" width="12" style="36" bestFit="1" customWidth="1"/>
    <col min="41" max="16384" width="9.140625" style="36"/>
  </cols>
  <sheetData>
    <row r="1" spans="1:32" ht="15.75" thickBot="1" x14ac:dyDescent="0.3">
      <c r="C1" s="98" t="s">
        <v>46</v>
      </c>
      <c r="D1" s="99"/>
      <c r="E1" s="99"/>
      <c r="F1" s="99"/>
      <c r="G1" s="99"/>
    </row>
    <row r="2" spans="1:32" ht="15.75" thickBot="1" x14ac:dyDescent="0.3">
      <c r="M2" s="38"/>
      <c r="N2" s="39" t="s">
        <v>198</v>
      </c>
      <c r="O2" s="39" t="s">
        <v>199</v>
      </c>
      <c r="P2" s="40"/>
    </row>
    <row r="3" spans="1:32" ht="21" x14ac:dyDescent="0.35">
      <c r="B3" s="100" t="s">
        <v>2</v>
      </c>
      <c r="C3" s="100"/>
      <c r="D3" s="100"/>
      <c r="E3" s="100"/>
      <c r="M3" s="41" t="s">
        <v>187</v>
      </c>
      <c r="N3" s="42">
        <v>15984</v>
      </c>
      <c r="O3" s="43">
        <v>15600</v>
      </c>
      <c r="P3" s="44"/>
    </row>
    <row r="4" spans="1:32" ht="37.5" x14ac:dyDescent="0.3">
      <c r="B4" s="45" t="s">
        <v>229</v>
      </c>
      <c r="C4" s="46" t="s">
        <v>230</v>
      </c>
      <c r="D4" s="47" t="s">
        <v>3</v>
      </c>
      <c r="E4" s="48" t="s">
        <v>4</v>
      </c>
      <c r="M4" s="41" t="s">
        <v>188</v>
      </c>
      <c r="N4" s="49">
        <v>56000</v>
      </c>
      <c r="O4" s="49">
        <v>0</v>
      </c>
      <c r="P4" s="44"/>
      <c r="Z4" s="37"/>
      <c r="AD4" s="36"/>
    </row>
    <row r="5" spans="1:32" ht="15" customHeight="1" x14ac:dyDescent="0.25">
      <c r="A5" s="101"/>
      <c r="B5" s="102">
        <v>1</v>
      </c>
      <c r="C5" s="50" t="s">
        <v>1</v>
      </c>
      <c r="D5" s="51">
        <f>INDEX(Reference!$C:$G,MATCH($C$1,Reference!$B:$B,0),ROW()-ROW($B$4))</f>
        <v>1.8257418583505498E-2</v>
      </c>
      <c r="E5" s="105">
        <f>D5*(0.4*10^D6+0.2*10^D7+0.2*10^D8+0.2*10^D9)</f>
        <v>11356.11435894042</v>
      </c>
      <c r="G5" s="52"/>
      <c r="H5" s="52"/>
      <c r="I5" s="52"/>
      <c r="M5" s="41" t="s">
        <v>196</v>
      </c>
      <c r="N5" s="49">
        <v>0</v>
      </c>
      <c r="O5" s="49">
        <v>409</v>
      </c>
      <c r="P5" s="44"/>
    </row>
    <row r="6" spans="1:32" x14ac:dyDescent="0.25">
      <c r="A6" s="101"/>
      <c r="B6" s="103"/>
      <c r="C6" s="50" t="s">
        <v>5</v>
      </c>
      <c r="D6" s="53">
        <f>INDEX(Reference!$C:$G,MATCH($C$1,Reference!$B:$B,0),ROW()-ROW($B$4))</f>
        <v>6</v>
      </c>
      <c r="E6" s="106"/>
      <c r="M6" s="41" t="s">
        <v>197</v>
      </c>
      <c r="N6" s="49">
        <v>1236</v>
      </c>
      <c r="O6" s="49">
        <v>213</v>
      </c>
      <c r="P6" s="44"/>
    </row>
    <row r="7" spans="1:32" ht="15.75" thickBot="1" x14ac:dyDescent="0.3">
      <c r="A7" s="101"/>
      <c r="B7" s="103"/>
      <c r="C7" s="50" t="s">
        <v>6</v>
      </c>
      <c r="D7" s="53">
        <f>INDEX(Reference!$C:$G,MATCH($C$1,Reference!$B:$B,0),ROW()-ROW($B$4))</f>
        <v>4</v>
      </c>
      <c r="E7" s="106"/>
      <c r="M7" s="54" t="s">
        <v>192</v>
      </c>
      <c r="N7" s="55">
        <v>0</v>
      </c>
      <c r="O7" s="55">
        <v>3636</v>
      </c>
      <c r="P7" s="56"/>
    </row>
    <row r="8" spans="1:32" x14ac:dyDescent="0.25">
      <c r="A8" s="101"/>
      <c r="B8" s="103"/>
      <c r="C8" s="50" t="s">
        <v>7</v>
      </c>
      <c r="D8" s="53">
        <f>INDEX(Reference!$C:$G,MATCH($C$1,Reference!$B:$B,0),ROW()-ROW($B$4))</f>
        <v>5</v>
      </c>
      <c r="E8" s="106"/>
    </row>
    <row r="9" spans="1:32" x14ac:dyDescent="0.25">
      <c r="A9" s="101"/>
      <c r="B9" s="104"/>
      <c r="C9" s="50" t="s">
        <v>8</v>
      </c>
      <c r="D9" s="53">
        <f>INDEX(Reference!$C:$G,MATCH($C$1,Reference!$B:$B,0),ROW()-ROW($B$4))</f>
        <v>6</v>
      </c>
      <c r="E9" s="107"/>
    </row>
    <row r="11" spans="1:32" x14ac:dyDescent="0.25">
      <c r="O11" s="36" t="s">
        <v>66</v>
      </c>
      <c r="Q11" s="57">
        <f>D5</f>
        <v>1.8257418583505498E-2</v>
      </c>
      <c r="R11" s="36">
        <f>D6</f>
        <v>6</v>
      </c>
      <c r="S11" s="36">
        <f>D7</f>
        <v>4</v>
      </c>
      <c r="T11" s="36">
        <f>D8</f>
        <v>5</v>
      </c>
      <c r="U11" s="36">
        <f>D9</f>
        <v>6</v>
      </c>
      <c r="V11" s="58"/>
    </row>
    <row r="12" spans="1:32" x14ac:dyDescent="0.25">
      <c r="G12" s="59"/>
      <c r="H12" s="59"/>
      <c r="I12" s="59"/>
      <c r="J12" s="109" t="s">
        <v>9</v>
      </c>
      <c r="K12" s="109"/>
      <c r="L12" s="60"/>
      <c r="M12" s="59"/>
      <c r="N12" s="59"/>
      <c r="O12" s="59"/>
      <c r="P12" s="59"/>
      <c r="Q12" s="59"/>
      <c r="R12" s="61">
        <v>0.4</v>
      </c>
      <c r="S12" s="61">
        <v>0.2</v>
      </c>
      <c r="T12" s="61">
        <v>0.2</v>
      </c>
      <c r="U12" s="61">
        <v>0.2</v>
      </c>
      <c r="V12" s="108" t="s">
        <v>69</v>
      </c>
      <c r="W12" s="108"/>
      <c r="X12" s="108"/>
      <c r="Y12" s="108"/>
      <c r="Z12" s="59"/>
      <c r="AA12" s="59"/>
      <c r="AB12" s="59"/>
      <c r="AC12" s="59"/>
      <c r="AD12" s="62"/>
      <c r="AE12" s="59"/>
      <c r="AF12" s="59"/>
    </row>
    <row r="13" spans="1:32" s="63" customFormat="1" ht="45" x14ac:dyDescent="0.25">
      <c r="C13" s="48" t="s">
        <v>227</v>
      </c>
      <c r="D13" s="23" t="s">
        <v>10</v>
      </c>
      <c r="G13" s="48" t="s">
        <v>11</v>
      </c>
      <c r="H13" s="48" t="s">
        <v>12</v>
      </c>
      <c r="I13" s="48" t="s">
        <v>233</v>
      </c>
      <c r="J13" s="23" t="s">
        <v>234</v>
      </c>
      <c r="K13" s="23" t="s">
        <v>235</v>
      </c>
      <c r="L13" s="23" t="s">
        <v>13</v>
      </c>
      <c r="M13" s="48" t="s">
        <v>14</v>
      </c>
      <c r="N13" s="23" t="s">
        <v>15</v>
      </c>
      <c r="O13" s="23" t="s">
        <v>236</v>
      </c>
      <c r="P13" s="48" t="s">
        <v>237</v>
      </c>
      <c r="Q13" s="48" t="s">
        <v>67</v>
      </c>
      <c r="R13" s="48" t="s">
        <v>16</v>
      </c>
      <c r="S13" s="48" t="s">
        <v>17</v>
      </c>
      <c r="T13" s="48" t="s">
        <v>18</v>
      </c>
      <c r="U13" s="48" t="s">
        <v>0</v>
      </c>
      <c r="V13" s="48" t="s">
        <v>16</v>
      </c>
      <c r="W13" s="48" t="s">
        <v>17</v>
      </c>
      <c r="X13" s="48" t="s">
        <v>18</v>
      </c>
      <c r="Y13" s="48" t="s">
        <v>0</v>
      </c>
      <c r="Z13" s="48" t="s">
        <v>68</v>
      </c>
      <c r="AA13" s="48" t="s">
        <v>231</v>
      </c>
      <c r="AB13" s="48" t="s">
        <v>71</v>
      </c>
      <c r="AC13" s="48" t="str">
        <f>IF(D17=1,"Calibrated, ","")&amp;"Weighted New Score"</f>
        <v>Weighted New Score</v>
      </c>
      <c r="AD13" s="64" t="s">
        <v>65</v>
      </c>
      <c r="AE13" s="48" t="s">
        <v>232</v>
      </c>
      <c r="AF13" s="48" t="s">
        <v>70</v>
      </c>
    </row>
    <row r="14" spans="1:32" ht="90" x14ac:dyDescent="0.25">
      <c r="C14" s="65" t="s">
        <v>228</v>
      </c>
      <c r="D14" s="65">
        <v>0</v>
      </c>
      <c r="G14" s="65" t="s">
        <v>63</v>
      </c>
      <c r="H14" s="66" t="s">
        <v>143</v>
      </c>
      <c r="I14" s="66" t="s">
        <v>144</v>
      </c>
      <c r="J14" s="67">
        <f>-(SUM(N3))</f>
        <v>-15984</v>
      </c>
      <c r="K14" s="67">
        <f>-((SUM(O3))/3)</f>
        <v>-5200</v>
      </c>
      <c r="L14" s="67">
        <f>(0.08*J14)/(1-(1+0.08)^-N14)</f>
        <v>-3070.0852644317129</v>
      </c>
      <c r="M14" s="68" t="s">
        <v>19</v>
      </c>
      <c r="N14" s="68">
        <v>7</v>
      </c>
      <c r="O14" s="66" t="s">
        <v>222</v>
      </c>
      <c r="P14" s="22">
        <f>-100*(Data!A7/Data!A8)*(Data!A11/Data!A12)*3</f>
        <v>-1123.0996643179892</v>
      </c>
      <c r="Q14" s="22">
        <f>+D5*(100-P14)/100</f>
        <v>0.22330642540798593</v>
      </c>
      <c r="R14" s="68">
        <v>0</v>
      </c>
      <c r="S14" s="69">
        <v>0</v>
      </c>
      <c r="T14" s="69">
        <v>0</v>
      </c>
      <c r="U14" s="69">
        <v>0</v>
      </c>
      <c r="V14" s="10">
        <f>(R$12)* ((10^R$11)*(1-(R14/100)))</f>
        <v>400000</v>
      </c>
      <c r="W14" s="10">
        <f t="shared" ref="W14:Y14" si="0">(S$12)* ((10^S$11)*(1-(S14/100)))</f>
        <v>2000</v>
      </c>
      <c r="X14" s="10">
        <f t="shared" si="0"/>
        <v>20000</v>
      </c>
      <c r="Y14" s="10">
        <f t="shared" si="0"/>
        <v>200000</v>
      </c>
      <c r="Z14" s="11">
        <f>Q14*SUM(V14:Y14)</f>
        <v>138896.59660376725</v>
      </c>
      <c r="AA14" s="11">
        <f>($E$5-Z14)*N14</f>
        <v>-892783.37571378774</v>
      </c>
      <c r="AB14" s="33">
        <v>1</v>
      </c>
      <c r="AC14" s="12">
        <f>IF($D$15=1,AA14*AB14*IF($D$17=1,$B$5,1),AA14*IF($D$17=1,$B$5,1))</f>
        <v>-892783.37571378774</v>
      </c>
      <c r="AD14" s="13">
        <f>J14+K14*N14</f>
        <v>-52384</v>
      </c>
      <c r="AE14" s="14">
        <f>AC14/AD14</f>
        <v>17.043054667718916</v>
      </c>
      <c r="AF14" s="15">
        <f>RANK(AE14,$AE$14:$AE$49)</f>
        <v>2</v>
      </c>
    </row>
    <row r="15" spans="1:32" ht="30" x14ac:dyDescent="0.25">
      <c r="C15" s="65" t="s">
        <v>20</v>
      </c>
      <c r="D15" s="65">
        <v>0</v>
      </c>
      <c r="G15" s="65"/>
      <c r="H15" s="66"/>
      <c r="I15" s="70" t="s">
        <v>145</v>
      </c>
      <c r="J15" s="35"/>
      <c r="K15" s="35"/>
      <c r="L15" s="35"/>
      <c r="M15" s="71"/>
      <c r="N15" s="71"/>
      <c r="O15" s="72"/>
      <c r="P15" s="72"/>
      <c r="Q15" s="72"/>
      <c r="R15" s="73"/>
      <c r="S15" s="73"/>
      <c r="T15" s="73"/>
      <c r="U15" s="73"/>
      <c r="V15" s="74"/>
      <c r="W15" s="74"/>
      <c r="X15" s="74"/>
      <c r="Y15" s="74"/>
      <c r="Z15" s="75"/>
      <c r="AA15" s="75"/>
      <c r="AB15" s="76"/>
      <c r="AC15" s="77"/>
      <c r="AD15" s="78"/>
      <c r="AE15" s="79"/>
      <c r="AF15" s="80"/>
    </row>
    <row r="16" spans="1:32" ht="30" x14ac:dyDescent="0.25">
      <c r="C16" s="65" t="s">
        <v>21</v>
      </c>
      <c r="D16" s="65">
        <v>0</v>
      </c>
      <c r="G16" s="65"/>
      <c r="H16" s="66"/>
      <c r="I16" s="70" t="s">
        <v>146</v>
      </c>
      <c r="J16" s="35"/>
      <c r="K16" s="35"/>
      <c r="L16" s="35"/>
      <c r="M16" s="71"/>
      <c r="N16" s="71"/>
      <c r="O16" s="72"/>
      <c r="P16" s="72"/>
      <c r="Q16" s="72"/>
      <c r="R16" s="73"/>
      <c r="S16" s="73"/>
      <c r="T16" s="73"/>
      <c r="U16" s="73"/>
      <c r="V16" s="74"/>
      <c r="W16" s="74"/>
      <c r="X16" s="74"/>
      <c r="Y16" s="74"/>
      <c r="Z16" s="75"/>
      <c r="AA16" s="75"/>
      <c r="AB16" s="76"/>
      <c r="AC16" s="77"/>
      <c r="AD16" s="78"/>
      <c r="AE16" s="79"/>
      <c r="AF16" s="80"/>
    </row>
    <row r="17" spans="3:32" x14ac:dyDescent="0.25">
      <c r="C17" s="65" t="s">
        <v>229</v>
      </c>
      <c r="D17" s="65">
        <v>0</v>
      </c>
      <c r="G17" s="65"/>
      <c r="H17" s="66"/>
      <c r="I17" s="70" t="s">
        <v>147</v>
      </c>
      <c r="J17" s="35"/>
      <c r="K17" s="35"/>
      <c r="L17" s="35"/>
      <c r="M17" s="71"/>
      <c r="N17" s="71"/>
      <c r="O17" s="72"/>
      <c r="P17" s="72"/>
      <c r="Q17" s="72"/>
      <c r="R17" s="73"/>
      <c r="S17" s="73"/>
      <c r="T17" s="73"/>
      <c r="U17" s="73"/>
      <c r="V17" s="74"/>
      <c r="W17" s="74"/>
      <c r="X17" s="74"/>
      <c r="Y17" s="74"/>
      <c r="Z17" s="75"/>
      <c r="AA17" s="75"/>
      <c r="AB17" s="76"/>
      <c r="AC17" s="77"/>
      <c r="AD17" s="78"/>
      <c r="AE17" s="79"/>
      <c r="AF17" s="80"/>
    </row>
    <row r="18" spans="3:32" ht="30" x14ac:dyDescent="0.25">
      <c r="C18" s="71"/>
      <c r="D18" s="71"/>
      <c r="G18" s="65"/>
      <c r="H18" s="66"/>
      <c r="I18" s="70" t="s">
        <v>148</v>
      </c>
      <c r="J18" s="35"/>
      <c r="K18" s="35"/>
      <c r="L18" s="35"/>
      <c r="M18" s="71"/>
      <c r="N18" s="71"/>
      <c r="O18" s="72"/>
      <c r="P18" s="72"/>
      <c r="Q18" s="72"/>
      <c r="R18" s="73"/>
      <c r="S18" s="73"/>
      <c r="T18" s="73"/>
      <c r="U18" s="73"/>
      <c r="V18" s="74"/>
      <c r="W18" s="74"/>
      <c r="X18" s="74"/>
      <c r="Y18" s="74"/>
      <c r="Z18" s="75"/>
      <c r="AA18" s="75"/>
      <c r="AB18" s="76"/>
      <c r="AC18" s="77"/>
      <c r="AD18" s="78"/>
      <c r="AE18" s="79"/>
      <c r="AF18" s="80"/>
    </row>
    <row r="19" spans="3:32" ht="30" x14ac:dyDescent="0.25">
      <c r="G19" s="65"/>
      <c r="H19" s="66"/>
      <c r="I19" s="70" t="s">
        <v>149</v>
      </c>
      <c r="J19" s="35"/>
      <c r="K19" s="35"/>
      <c r="L19" s="35"/>
      <c r="M19" s="71"/>
      <c r="N19" s="71"/>
      <c r="O19" s="72"/>
      <c r="P19" s="72"/>
      <c r="Q19" s="72"/>
      <c r="R19" s="73"/>
      <c r="S19" s="73"/>
      <c r="T19" s="73"/>
      <c r="U19" s="73"/>
      <c r="V19" s="74"/>
      <c r="W19" s="74"/>
      <c r="X19" s="74"/>
      <c r="Y19" s="74"/>
      <c r="Z19" s="75"/>
      <c r="AA19" s="75"/>
      <c r="AB19" s="76"/>
      <c r="AC19" s="77"/>
      <c r="AD19" s="78"/>
      <c r="AE19" s="79"/>
      <c r="AF19" s="79"/>
    </row>
    <row r="20" spans="3:32" ht="165" x14ac:dyDescent="0.25">
      <c r="C20" s="71"/>
      <c r="D20" s="71"/>
      <c r="G20" s="65"/>
      <c r="H20" s="66" t="s">
        <v>150</v>
      </c>
      <c r="I20" s="70" t="s">
        <v>151</v>
      </c>
      <c r="J20" s="81">
        <f>-N4</f>
        <v>-56000</v>
      </c>
      <c r="K20" s="81">
        <f>-(O4/3)</f>
        <v>0</v>
      </c>
      <c r="L20" s="81">
        <f>(0.08*J20)/(1-(1+0.08)^-N20)</f>
        <v>-4512.7583278568291</v>
      </c>
      <c r="M20" s="82" t="s">
        <v>19</v>
      </c>
      <c r="N20" s="82">
        <v>64</v>
      </c>
      <c r="O20" s="66" t="s">
        <v>223</v>
      </c>
      <c r="P20" s="83">
        <f>-100*(Data!A20/Data!A21)*(Data!A16/Data!A17)*3</f>
        <v>-34.393848854330827</v>
      </c>
      <c r="Q20" s="22">
        <f>$D$5*(1-($P20/100))</f>
        <v>2.453684753581889E-2</v>
      </c>
      <c r="R20" s="84">
        <v>0</v>
      </c>
      <c r="S20" s="84">
        <v>0</v>
      </c>
      <c r="T20" s="84">
        <v>0</v>
      </c>
      <c r="U20" s="84">
        <v>0</v>
      </c>
      <c r="V20" s="16">
        <f t="shared" ref="V20:Y20" si="1">(R$12)* ((10^R$11)*(1-(R20/100)))</f>
        <v>400000</v>
      </c>
      <c r="W20" s="16">
        <f t="shared" si="1"/>
        <v>2000</v>
      </c>
      <c r="X20" s="16">
        <f t="shared" si="1"/>
        <v>20000</v>
      </c>
      <c r="Y20" s="16">
        <f t="shared" si="1"/>
        <v>200000</v>
      </c>
      <c r="Z20" s="17">
        <f t="shared" ref="Z20" si="2">Q20*SUM(V20:Y20)</f>
        <v>15261.919167279349</v>
      </c>
      <c r="AA20" s="17">
        <f>($E$5-Z20)*N20</f>
        <v>-249971.50773369148</v>
      </c>
      <c r="AB20" s="34">
        <v>1</v>
      </c>
      <c r="AC20" s="18">
        <f>IF($D$15=1,AA20*AB20*IF($D$17=1,$B$5,1),AA20*IF($D$17=1,$B$5,1))</f>
        <v>-249971.50773369148</v>
      </c>
      <c r="AD20" s="19">
        <f>J20+K20*N20</f>
        <v>-56000</v>
      </c>
      <c r="AE20" s="20">
        <f t="shared" ref="AE20" si="3">AC20/AD20</f>
        <v>4.4637769238159191</v>
      </c>
      <c r="AF20" s="21">
        <f>RANK(AE20,$AE$14:$AE$49)</f>
        <v>4</v>
      </c>
    </row>
    <row r="21" spans="3:32" ht="30" x14ac:dyDescent="0.25">
      <c r="C21" s="71"/>
      <c r="D21" s="71"/>
      <c r="G21" s="65"/>
      <c r="H21" s="66"/>
      <c r="I21" s="70" t="s">
        <v>152</v>
      </c>
      <c r="J21" s="35"/>
      <c r="K21" s="35"/>
      <c r="L21" s="35"/>
      <c r="M21" s="71"/>
      <c r="N21" s="71"/>
      <c r="O21" s="72"/>
      <c r="P21" s="72"/>
      <c r="Q21" s="72"/>
      <c r="R21" s="73"/>
      <c r="S21" s="73"/>
      <c r="T21" s="73"/>
      <c r="U21" s="73"/>
      <c r="V21" s="74"/>
      <c r="W21" s="74"/>
      <c r="X21" s="74"/>
      <c r="Y21" s="74"/>
      <c r="Z21" s="75"/>
      <c r="AA21" s="75"/>
      <c r="AB21" s="76"/>
      <c r="AC21" s="77"/>
      <c r="AD21" s="78"/>
      <c r="AE21" s="79"/>
      <c r="AF21" s="80"/>
    </row>
    <row r="22" spans="3:32" ht="30" x14ac:dyDescent="0.25">
      <c r="G22" s="65"/>
      <c r="H22" s="66"/>
      <c r="I22" s="70" t="s">
        <v>153</v>
      </c>
      <c r="J22" s="35"/>
      <c r="K22" s="35"/>
      <c r="L22" s="35"/>
      <c r="M22" s="71"/>
      <c r="N22" s="71"/>
      <c r="O22" s="72"/>
      <c r="P22" s="72"/>
      <c r="Q22" s="72"/>
      <c r="R22" s="73"/>
      <c r="S22" s="73"/>
      <c r="T22" s="73"/>
      <c r="U22" s="73"/>
      <c r="V22" s="74"/>
      <c r="W22" s="74"/>
      <c r="X22" s="74"/>
      <c r="Y22" s="74"/>
      <c r="Z22" s="75"/>
      <c r="AA22" s="75"/>
      <c r="AB22" s="76"/>
      <c r="AC22" s="77"/>
      <c r="AD22" s="78"/>
      <c r="AE22" s="79"/>
      <c r="AF22" s="80"/>
    </row>
    <row r="23" spans="3:32" ht="45" x14ac:dyDescent="0.25">
      <c r="G23" s="65" t="s">
        <v>64</v>
      </c>
      <c r="H23" s="66"/>
      <c r="I23" s="70" t="s">
        <v>154</v>
      </c>
      <c r="J23" s="35"/>
      <c r="K23" s="35"/>
      <c r="L23" s="35"/>
      <c r="M23" s="71"/>
      <c r="N23" s="71"/>
      <c r="O23" s="72"/>
      <c r="P23" s="72"/>
      <c r="Q23" s="72"/>
      <c r="R23" s="73"/>
      <c r="S23" s="73"/>
      <c r="T23" s="73"/>
      <c r="U23" s="73"/>
      <c r="V23" s="74"/>
      <c r="W23" s="74"/>
      <c r="X23" s="74"/>
      <c r="Y23" s="74"/>
      <c r="Z23" s="75"/>
      <c r="AA23" s="75"/>
      <c r="AB23" s="76"/>
      <c r="AC23" s="77"/>
      <c r="AD23" s="78"/>
      <c r="AE23" s="79"/>
      <c r="AF23" s="80"/>
    </row>
    <row r="24" spans="3:32" ht="90" x14ac:dyDescent="0.25">
      <c r="C24" s="109" t="s">
        <v>22</v>
      </c>
      <c r="D24" s="109"/>
      <c r="G24" s="65"/>
      <c r="H24" s="66" t="s">
        <v>155</v>
      </c>
      <c r="I24" s="66" t="s">
        <v>156</v>
      </c>
      <c r="J24" s="81">
        <f>-(SUM(N5+N6))</f>
        <v>-1236</v>
      </c>
      <c r="K24" s="81">
        <v>-228</v>
      </c>
      <c r="L24" s="81">
        <f>(0.08*J24)/(1-(1+0.08)^-N24)</f>
        <v>-1334.8799999999981</v>
      </c>
      <c r="M24" s="82" t="s">
        <v>19</v>
      </c>
      <c r="N24" s="82">
        <v>1</v>
      </c>
      <c r="O24" s="66" t="s">
        <v>225</v>
      </c>
      <c r="P24" s="83">
        <f>-100*(Data!A27/Data!A28)/3</f>
        <v>-118.1740145189907</v>
      </c>
      <c r="Q24" s="22">
        <f>$D$5*(1-($P24/100))</f>
        <v>3.983294307117019E-2</v>
      </c>
      <c r="R24" s="84">
        <v>0</v>
      </c>
      <c r="S24" s="84">
        <v>0</v>
      </c>
      <c r="T24" s="84">
        <v>0</v>
      </c>
      <c r="U24" s="84">
        <v>0</v>
      </c>
      <c r="V24" s="16">
        <f t="shared" ref="V24:V37" si="4">(R$12)* ((10^R$11)*(1-(R24/100)))</f>
        <v>400000</v>
      </c>
      <c r="W24" s="16">
        <f t="shared" ref="W24:W37" si="5">(S$12)* ((10^S$11)*(1-(S24/100)))</f>
        <v>2000</v>
      </c>
      <c r="X24" s="16">
        <f t="shared" ref="X24:X37" si="6">(T$12)* ((10^T$11)*(1-(T24/100)))</f>
        <v>20000</v>
      </c>
      <c r="Y24" s="16">
        <f t="shared" ref="Y24:Y37" si="7">(U$12)* ((10^U$11)*(1-(U24/100)))</f>
        <v>200000</v>
      </c>
      <c r="Z24" s="17">
        <f t="shared" ref="Z24" si="8">Q24*SUM(V24:Y24)</f>
        <v>24776.090590267857</v>
      </c>
      <c r="AA24" s="17">
        <f>($E$5-Z24)*N24</f>
        <v>-13419.976231327437</v>
      </c>
      <c r="AB24" s="34">
        <v>1</v>
      </c>
      <c r="AC24" s="18">
        <f>IF($D$15=1,AA24*AB24*IF($D$17=1,$B$5,1),AA24*IF($D$17=1,$B$5,1))</f>
        <v>-13419.976231327437</v>
      </c>
      <c r="AD24" s="19">
        <f>J24+K24*N24</f>
        <v>-1464</v>
      </c>
      <c r="AE24" s="20">
        <f t="shared" ref="AE24" si="9">AC24/AD24</f>
        <v>9.1666504312345882</v>
      </c>
      <c r="AF24" s="21">
        <f>RANK(AE24,$AE$14:$AE$49)</f>
        <v>3</v>
      </c>
    </row>
    <row r="25" spans="3:32" ht="45" x14ac:dyDescent="0.25">
      <c r="C25" s="26">
        <v>7</v>
      </c>
      <c r="D25" s="66">
        <v>31.6227766016838</v>
      </c>
      <c r="G25" s="65"/>
      <c r="H25" s="66"/>
      <c r="I25" s="70" t="s">
        <v>157</v>
      </c>
      <c r="J25" s="35"/>
      <c r="K25" s="35"/>
      <c r="L25" s="35"/>
      <c r="M25" s="71"/>
      <c r="N25" s="71"/>
      <c r="O25" s="72"/>
      <c r="P25" s="72"/>
      <c r="Q25" s="72"/>
      <c r="R25" s="73"/>
      <c r="S25" s="73"/>
      <c r="T25" s="73"/>
      <c r="U25" s="73"/>
      <c r="V25" s="74"/>
      <c r="W25" s="74"/>
      <c r="X25" s="74"/>
      <c r="Y25" s="74"/>
      <c r="Z25" s="75"/>
      <c r="AA25" s="75"/>
      <c r="AB25" s="76"/>
      <c r="AC25" s="77"/>
      <c r="AD25" s="78"/>
      <c r="AE25" s="79"/>
      <c r="AF25" s="80"/>
    </row>
    <row r="26" spans="3:32" ht="45" x14ac:dyDescent="0.25">
      <c r="C26" s="26">
        <v>6</v>
      </c>
      <c r="D26" s="66">
        <v>3.16227766016838</v>
      </c>
      <c r="G26" s="65"/>
      <c r="H26" s="66"/>
      <c r="I26" s="70" t="s">
        <v>158</v>
      </c>
      <c r="J26" s="35"/>
      <c r="K26" s="35"/>
      <c r="L26" s="35"/>
      <c r="M26" s="71"/>
      <c r="N26" s="71"/>
      <c r="O26" s="72"/>
      <c r="P26" s="72"/>
      <c r="Q26" s="72"/>
      <c r="R26" s="73"/>
      <c r="S26" s="73"/>
      <c r="T26" s="73"/>
      <c r="U26" s="73"/>
      <c r="V26" s="74"/>
      <c r="W26" s="74"/>
      <c r="X26" s="74"/>
      <c r="Y26" s="74"/>
      <c r="Z26" s="75"/>
      <c r="AA26" s="75"/>
      <c r="AB26" s="76"/>
      <c r="AC26" s="77"/>
      <c r="AD26" s="78"/>
      <c r="AE26" s="79"/>
      <c r="AF26" s="80"/>
    </row>
    <row r="27" spans="3:32" ht="45" x14ac:dyDescent="0.25">
      <c r="C27" s="26">
        <v>5</v>
      </c>
      <c r="D27" s="66">
        <v>0.57735026918962595</v>
      </c>
      <c r="G27" s="65" t="s">
        <v>75</v>
      </c>
      <c r="H27" s="66"/>
      <c r="I27" s="70" t="s">
        <v>159</v>
      </c>
      <c r="J27" s="35"/>
      <c r="K27" s="35"/>
      <c r="L27" s="35"/>
      <c r="M27" s="71"/>
      <c r="N27" s="71"/>
      <c r="O27" s="72"/>
      <c r="P27" s="72"/>
      <c r="Q27" s="72"/>
      <c r="R27" s="73"/>
      <c r="S27" s="73"/>
      <c r="T27" s="73"/>
      <c r="U27" s="73"/>
      <c r="V27" s="74"/>
      <c r="W27" s="74"/>
      <c r="X27" s="74"/>
      <c r="Y27" s="74"/>
      <c r="Z27" s="75"/>
      <c r="AA27" s="75"/>
      <c r="AB27" s="76"/>
      <c r="AC27" s="77"/>
      <c r="AD27" s="78"/>
      <c r="AE27" s="79"/>
      <c r="AF27" s="80"/>
    </row>
    <row r="28" spans="3:32" ht="60" x14ac:dyDescent="0.25">
      <c r="C28" s="26">
        <v>4</v>
      </c>
      <c r="D28" s="66">
        <v>0.182574185835055</v>
      </c>
      <c r="G28" s="65"/>
      <c r="H28" s="66"/>
      <c r="I28" s="70" t="s">
        <v>160</v>
      </c>
      <c r="J28" s="35"/>
      <c r="K28" s="35"/>
      <c r="L28" s="35"/>
      <c r="M28" s="71"/>
      <c r="N28" s="71"/>
      <c r="O28" s="72"/>
      <c r="P28" s="72"/>
      <c r="Q28" s="72"/>
      <c r="R28" s="73"/>
      <c r="S28" s="73"/>
      <c r="T28" s="73"/>
      <c r="U28" s="73"/>
      <c r="V28" s="74"/>
      <c r="W28" s="74"/>
      <c r="X28" s="74"/>
      <c r="Y28" s="74"/>
      <c r="Z28" s="75"/>
      <c r="AA28" s="75"/>
      <c r="AB28" s="76"/>
      <c r="AC28" s="77"/>
      <c r="AD28" s="78"/>
      <c r="AE28" s="79"/>
      <c r="AF28" s="80"/>
    </row>
    <row r="29" spans="3:32" ht="45" x14ac:dyDescent="0.25">
      <c r="C29" s="26">
        <v>3</v>
      </c>
      <c r="D29" s="66">
        <v>5.7735026918962602E-2</v>
      </c>
      <c r="G29" s="65"/>
      <c r="H29" s="66"/>
      <c r="I29" s="70" t="s">
        <v>76</v>
      </c>
      <c r="J29" s="35"/>
      <c r="K29" s="35"/>
      <c r="L29" s="35"/>
      <c r="M29" s="71"/>
      <c r="N29" s="71"/>
      <c r="O29" s="72"/>
      <c r="P29" s="72"/>
      <c r="Q29" s="72"/>
      <c r="R29" s="73"/>
      <c r="S29" s="73"/>
      <c r="T29" s="73"/>
      <c r="U29" s="73"/>
      <c r="V29" s="74"/>
      <c r="W29" s="74"/>
      <c r="X29" s="74"/>
      <c r="Y29" s="74"/>
      <c r="Z29" s="75"/>
      <c r="AA29" s="75"/>
      <c r="AB29" s="76"/>
      <c r="AC29" s="77"/>
      <c r="AD29" s="78"/>
      <c r="AE29" s="79"/>
      <c r="AF29" s="80"/>
    </row>
    <row r="30" spans="3:32" ht="45" x14ac:dyDescent="0.25">
      <c r="C30" s="26">
        <v>2</v>
      </c>
      <c r="D30" s="66">
        <v>1.8257418583505498E-2</v>
      </c>
      <c r="G30" s="65"/>
      <c r="H30" s="66"/>
      <c r="I30" s="70" t="s">
        <v>77</v>
      </c>
      <c r="J30" s="35"/>
      <c r="K30" s="35"/>
      <c r="L30" s="35"/>
      <c r="M30" s="71"/>
      <c r="N30" s="71"/>
      <c r="O30" s="72"/>
      <c r="P30" s="72"/>
      <c r="Q30" s="72"/>
      <c r="R30" s="73"/>
      <c r="S30" s="73"/>
      <c r="T30" s="73"/>
      <c r="U30" s="73"/>
      <c r="V30" s="74"/>
      <c r="W30" s="74"/>
      <c r="X30" s="74"/>
      <c r="Y30" s="74"/>
      <c r="Z30" s="75"/>
      <c r="AA30" s="75"/>
      <c r="AB30" s="76"/>
      <c r="AC30" s="77"/>
      <c r="AD30" s="78"/>
      <c r="AE30" s="79"/>
      <c r="AF30" s="80"/>
    </row>
    <row r="31" spans="3:32" ht="45" x14ac:dyDescent="0.25">
      <c r="C31" s="26">
        <v>1</v>
      </c>
      <c r="D31" s="66">
        <v>5.4772255750516604E-3</v>
      </c>
      <c r="G31" s="65"/>
      <c r="H31" s="66"/>
      <c r="I31" s="70" t="s">
        <v>78</v>
      </c>
      <c r="J31" s="35"/>
      <c r="K31" s="35"/>
      <c r="L31" s="35"/>
      <c r="M31" s="71"/>
      <c r="N31" s="71"/>
      <c r="O31" s="72"/>
      <c r="P31" s="72"/>
      <c r="Q31" s="72"/>
      <c r="R31" s="73"/>
      <c r="S31" s="73"/>
      <c r="T31" s="73"/>
      <c r="U31" s="73"/>
      <c r="V31" s="74"/>
      <c r="W31" s="74"/>
      <c r="X31" s="74"/>
      <c r="Y31" s="74"/>
      <c r="Z31" s="75"/>
      <c r="AA31" s="75"/>
      <c r="AB31" s="76"/>
      <c r="AC31" s="77"/>
      <c r="AD31" s="78"/>
      <c r="AE31" s="79"/>
      <c r="AF31" s="80"/>
    </row>
    <row r="32" spans="3:32" ht="45" x14ac:dyDescent="0.25">
      <c r="G32" s="65"/>
      <c r="H32" s="66"/>
      <c r="I32" s="70" t="s">
        <v>79</v>
      </c>
      <c r="J32" s="35"/>
      <c r="K32" s="35"/>
      <c r="L32" s="35"/>
      <c r="M32" s="71"/>
      <c r="N32" s="71"/>
      <c r="O32" s="72"/>
      <c r="P32" s="72"/>
      <c r="Q32" s="72"/>
      <c r="R32" s="73"/>
      <c r="S32" s="73"/>
      <c r="T32" s="73"/>
      <c r="U32" s="73"/>
      <c r="V32" s="74"/>
      <c r="W32" s="74"/>
      <c r="X32" s="74"/>
      <c r="Y32" s="74"/>
      <c r="Z32" s="75"/>
      <c r="AA32" s="75"/>
      <c r="AB32" s="76"/>
      <c r="AC32" s="77"/>
      <c r="AD32" s="78"/>
      <c r="AE32" s="79"/>
      <c r="AF32" s="80"/>
    </row>
    <row r="33" spans="7:32" ht="45" x14ac:dyDescent="0.25">
      <c r="G33" s="65"/>
      <c r="H33" s="66"/>
      <c r="I33" s="70" t="s">
        <v>80</v>
      </c>
      <c r="J33" s="35"/>
      <c r="K33" s="35"/>
      <c r="L33" s="35"/>
      <c r="M33" s="71"/>
      <c r="N33" s="71"/>
      <c r="O33" s="72"/>
      <c r="P33" s="72"/>
      <c r="Q33" s="72"/>
      <c r="R33" s="73"/>
      <c r="S33" s="73"/>
      <c r="T33" s="73"/>
      <c r="U33" s="73"/>
      <c r="V33" s="74"/>
      <c r="W33" s="74"/>
      <c r="X33" s="74"/>
      <c r="Y33" s="74"/>
      <c r="Z33" s="75"/>
      <c r="AA33" s="75"/>
      <c r="AB33" s="76"/>
      <c r="AC33" s="77"/>
      <c r="AD33" s="78"/>
      <c r="AE33" s="79"/>
      <c r="AF33" s="80"/>
    </row>
    <row r="34" spans="7:32" ht="90" x14ac:dyDescent="0.25">
      <c r="G34" s="65"/>
      <c r="H34" s="66" t="s">
        <v>161</v>
      </c>
      <c r="I34" s="70" t="s">
        <v>162</v>
      </c>
      <c r="J34" s="35"/>
      <c r="K34" s="35"/>
      <c r="L34" s="35"/>
      <c r="M34" s="71"/>
      <c r="N34" s="71"/>
      <c r="O34" s="72"/>
      <c r="P34" s="72"/>
      <c r="Q34" s="72"/>
      <c r="R34" s="73"/>
      <c r="S34" s="73"/>
      <c r="T34" s="73"/>
      <c r="U34" s="73"/>
      <c r="V34" s="74"/>
      <c r="W34" s="74"/>
      <c r="X34" s="74"/>
      <c r="Y34" s="74"/>
      <c r="Z34" s="75"/>
      <c r="AA34" s="75"/>
      <c r="AB34" s="76"/>
      <c r="AC34" s="77"/>
      <c r="AD34" s="78"/>
      <c r="AE34" s="79"/>
      <c r="AF34" s="80"/>
    </row>
    <row r="35" spans="7:32" ht="30" x14ac:dyDescent="0.25">
      <c r="G35" s="65"/>
      <c r="H35" s="66"/>
      <c r="I35" s="70" t="s">
        <v>163</v>
      </c>
      <c r="J35" s="35"/>
      <c r="K35" s="35"/>
      <c r="L35" s="35"/>
      <c r="M35" s="71"/>
      <c r="N35" s="71"/>
      <c r="O35" s="72"/>
      <c r="P35" s="72"/>
      <c r="Q35" s="72"/>
      <c r="R35" s="73"/>
      <c r="S35" s="73"/>
      <c r="T35" s="73"/>
      <c r="U35" s="73"/>
      <c r="V35" s="74"/>
      <c r="W35" s="74"/>
      <c r="X35" s="74"/>
      <c r="Y35" s="74"/>
      <c r="Z35" s="75"/>
      <c r="AA35" s="75"/>
      <c r="AB35" s="76"/>
      <c r="AC35" s="77"/>
      <c r="AD35" s="78"/>
      <c r="AE35" s="79"/>
      <c r="AF35" s="80"/>
    </row>
    <row r="36" spans="7:32" x14ac:dyDescent="0.25">
      <c r="G36" s="65"/>
      <c r="H36" s="66"/>
      <c r="I36" s="70" t="s">
        <v>164</v>
      </c>
      <c r="J36" s="35"/>
      <c r="K36" s="35"/>
      <c r="L36" s="35"/>
      <c r="M36" s="71"/>
      <c r="N36" s="71"/>
      <c r="O36" s="72"/>
      <c r="P36" s="72"/>
      <c r="Q36" s="72"/>
      <c r="R36" s="73"/>
      <c r="S36" s="73"/>
      <c r="T36" s="73"/>
      <c r="U36" s="73"/>
      <c r="V36" s="74"/>
      <c r="W36" s="74"/>
      <c r="X36" s="74"/>
      <c r="Y36" s="74"/>
      <c r="Z36" s="75"/>
      <c r="AA36" s="75"/>
      <c r="AB36" s="76"/>
      <c r="AC36" s="77"/>
      <c r="AD36" s="78"/>
      <c r="AE36" s="79"/>
      <c r="AF36" s="80"/>
    </row>
    <row r="37" spans="7:32" ht="75" x14ac:dyDescent="0.25">
      <c r="G37" s="65"/>
      <c r="H37" s="66" t="s">
        <v>165</v>
      </c>
      <c r="I37" s="66" t="s">
        <v>166</v>
      </c>
      <c r="J37" s="81">
        <f>-N7</f>
        <v>0</v>
      </c>
      <c r="K37" s="81">
        <v>-161</v>
      </c>
      <c r="L37" s="81">
        <f>(0.08*J37)/(1-(1+0.08)^-N37)</f>
        <v>0</v>
      </c>
      <c r="M37" s="82" t="s">
        <v>19</v>
      </c>
      <c r="N37" s="82">
        <v>1</v>
      </c>
      <c r="O37" s="66" t="s">
        <v>224</v>
      </c>
      <c r="P37" s="83">
        <f>-100*(Data!A34/Data!A35)</f>
        <v>-44.994240737185642</v>
      </c>
      <c r="Q37" s="22">
        <f>$D$5*(1-($P37/100))</f>
        <v>2.647220545336363E-2</v>
      </c>
      <c r="R37" s="84">
        <v>0</v>
      </c>
      <c r="S37" s="84">
        <v>0</v>
      </c>
      <c r="T37" s="84">
        <v>0</v>
      </c>
      <c r="U37" s="84">
        <v>0</v>
      </c>
      <c r="V37" s="16">
        <f t="shared" si="4"/>
        <v>400000</v>
      </c>
      <c r="W37" s="16">
        <f t="shared" si="5"/>
        <v>2000</v>
      </c>
      <c r="X37" s="16">
        <f t="shared" si="6"/>
        <v>20000</v>
      </c>
      <c r="Y37" s="16">
        <f t="shared" si="7"/>
        <v>200000</v>
      </c>
      <c r="Z37" s="17">
        <f>Q37*SUM(V37:Y37)</f>
        <v>16465.711791992177</v>
      </c>
      <c r="AA37" s="17">
        <f>($E$5-Z37)*N37</f>
        <v>-5109.5974330517565</v>
      </c>
      <c r="AB37" s="34">
        <v>1</v>
      </c>
      <c r="AC37" s="18">
        <f>IF($D$15=1,AA37*AB37*IF($D$17=1,$B$5,1),AA37*IF($D$17=1,$B$5,1))</f>
        <v>-5109.5974330517565</v>
      </c>
      <c r="AD37" s="19">
        <f>J37+K37*N37</f>
        <v>-161</v>
      </c>
      <c r="AE37" s="20">
        <f>AC37/AD37</f>
        <v>31.736630018955008</v>
      </c>
      <c r="AF37" s="21">
        <f>RANK(AE37,$AE$14:$AE$49)</f>
        <v>1</v>
      </c>
    </row>
    <row r="38" spans="7:32" x14ac:dyDescent="0.25">
      <c r="G38" s="65"/>
      <c r="H38" s="66"/>
      <c r="I38" s="70" t="s">
        <v>167</v>
      </c>
      <c r="J38" s="35"/>
      <c r="K38" s="35"/>
      <c r="L38" s="35"/>
      <c r="M38" s="71"/>
      <c r="N38" s="71"/>
      <c r="O38" s="72"/>
      <c r="P38" s="72"/>
      <c r="Q38" s="72"/>
      <c r="R38" s="73"/>
      <c r="S38" s="73"/>
      <c r="T38" s="73"/>
      <c r="U38" s="73"/>
      <c r="V38" s="74"/>
      <c r="W38" s="74"/>
      <c r="X38" s="74"/>
      <c r="Y38" s="74"/>
      <c r="Z38" s="75"/>
      <c r="AA38" s="75"/>
      <c r="AB38" s="76"/>
      <c r="AC38" s="77"/>
      <c r="AD38" s="78"/>
      <c r="AE38" s="79"/>
      <c r="AF38" s="80"/>
    </row>
    <row r="39" spans="7:32" x14ac:dyDescent="0.25">
      <c r="G39" s="65"/>
      <c r="H39" s="66"/>
      <c r="I39" s="70" t="s">
        <v>168</v>
      </c>
      <c r="J39" s="35"/>
      <c r="K39" s="35"/>
      <c r="L39" s="35"/>
      <c r="M39" s="71"/>
      <c r="N39" s="71"/>
      <c r="O39" s="72"/>
      <c r="P39" s="72"/>
      <c r="Q39" s="72"/>
      <c r="R39" s="73"/>
      <c r="S39" s="73"/>
      <c r="T39" s="73"/>
      <c r="U39" s="73"/>
      <c r="V39" s="74"/>
      <c r="W39" s="74"/>
      <c r="X39" s="74"/>
      <c r="Y39" s="74"/>
      <c r="Z39" s="75"/>
      <c r="AA39" s="75"/>
      <c r="AB39" s="76"/>
      <c r="AC39" s="77"/>
      <c r="AD39" s="78"/>
      <c r="AE39" s="79"/>
      <c r="AF39" s="80"/>
    </row>
    <row r="40" spans="7:32" ht="59.25" customHeight="1" x14ac:dyDescent="0.25">
      <c r="G40" s="65" t="s">
        <v>176</v>
      </c>
      <c r="H40" s="66"/>
      <c r="I40" s="70" t="s">
        <v>169</v>
      </c>
      <c r="J40" s="35"/>
      <c r="K40" s="35"/>
      <c r="L40" s="35"/>
      <c r="M40" s="71"/>
      <c r="N40" s="71"/>
      <c r="O40" s="72"/>
      <c r="P40" s="72"/>
      <c r="Q40" s="72"/>
      <c r="R40" s="73"/>
      <c r="S40" s="73"/>
      <c r="T40" s="73"/>
      <c r="U40" s="73"/>
      <c r="V40" s="74"/>
      <c r="W40" s="74"/>
      <c r="X40" s="74"/>
      <c r="Y40" s="74"/>
      <c r="Z40" s="75"/>
      <c r="AA40" s="75"/>
      <c r="AB40" s="76"/>
      <c r="AC40" s="77"/>
      <c r="AD40" s="78"/>
      <c r="AE40" s="79"/>
      <c r="AF40" s="80"/>
    </row>
    <row r="41" spans="7:32" x14ac:dyDescent="0.25">
      <c r="G41" s="65"/>
      <c r="H41" s="66"/>
      <c r="I41" s="70" t="s">
        <v>85</v>
      </c>
      <c r="J41" s="35"/>
      <c r="K41" s="35"/>
      <c r="L41" s="35"/>
      <c r="M41" s="71"/>
      <c r="N41" s="71"/>
      <c r="O41" s="72"/>
      <c r="P41" s="72"/>
      <c r="Q41" s="72"/>
      <c r="R41" s="73"/>
      <c r="S41" s="73"/>
      <c r="T41" s="73"/>
      <c r="U41" s="73"/>
      <c r="V41" s="74"/>
      <c r="W41" s="74"/>
      <c r="X41" s="74"/>
      <c r="Y41" s="74"/>
      <c r="Z41" s="75"/>
      <c r="AA41" s="75"/>
      <c r="AB41" s="76"/>
      <c r="AC41" s="77"/>
      <c r="AD41" s="78"/>
      <c r="AE41" s="79"/>
      <c r="AF41" s="80"/>
    </row>
    <row r="42" spans="7:32" ht="30" x14ac:dyDescent="0.25">
      <c r="G42" s="65"/>
      <c r="H42" s="66"/>
      <c r="I42" s="70" t="s">
        <v>170</v>
      </c>
      <c r="J42" s="35"/>
      <c r="K42" s="35"/>
      <c r="L42" s="35"/>
      <c r="M42" s="71"/>
      <c r="N42" s="71"/>
      <c r="O42" s="72"/>
      <c r="P42" s="72"/>
      <c r="Q42" s="72"/>
      <c r="R42" s="73"/>
      <c r="S42" s="73"/>
      <c r="T42" s="73"/>
      <c r="U42" s="73"/>
      <c r="V42" s="74"/>
      <c r="W42" s="74"/>
      <c r="X42" s="74"/>
      <c r="Y42" s="74"/>
      <c r="Z42" s="75"/>
      <c r="AA42" s="75"/>
      <c r="AB42" s="76"/>
      <c r="AC42" s="77"/>
      <c r="AD42" s="78"/>
      <c r="AE42" s="79"/>
      <c r="AF42" s="80"/>
    </row>
    <row r="43" spans="7:32" ht="45" x14ac:dyDescent="0.25">
      <c r="G43" s="65"/>
      <c r="H43" s="66"/>
      <c r="I43" s="70" t="s">
        <v>171</v>
      </c>
      <c r="J43" s="35"/>
      <c r="K43" s="35"/>
      <c r="L43" s="35"/>
      <c r="M43" s="71"/>
      <c r="N43" s="71"/>
      <c r="O43" s="72"/>
      <c r="P43" s="72"/>
      <c r="Q43" s="72"/>
      <c r="R43" s="73"/>
      <c r="S43" s="73"/>
      <c r="T43" s="73"/>
      <c r="U43" s="73"/>
      <c r="V43" s="74"/>
      <c r="W43" s="74"/>
      <c r="X43" s="74"/>
      <c r="Y43" s="74"/>
      <c r="Z43" s="75"/>
      <c r="AA43" s="75"/>
      <c r="AB43" s="76"/>
      <c r="AC43" s="77"/>
      <c r="AD43" s="78"/>
      <c r="AE43" s="79"/>
      <c r="AF43" s="80"/>
    </row>
    <row r="44" spans="7:32" ht="60" x14ac:dyDescent="0.25">
      <c r="G44" s="65"/>
      <c r="H44" s="66"/>
      <c r="I44" s="70" t="s">
        <v>172</v>
      </c>
      <c r="J44" s="35"/>
      <c r="K44" s="35"/>
      <c r="L44" s="35"/>
      <c r="M44" s="71"/>
      <c r="N44" s="71"/>
      <c r="O44" s="72"/>
      <c r="P44" s="72"/>
      <c r="Q44" s="72"/>
      <c r="R44" s="73"/>
      <c r="S44" s="73"/>
      <c r="T44" s="73"/>
      <c r="U44" s="73"/>
      <c r="V44" s="74"/>
      <c r="W44" s="74"/>
      <c r="X44" s="74"/>
      <c r="Y44" s="74"/>
      <c r="Z44" s="75"/>
      <c r="AA44" s="75"/>
      <c r="AB44" s="76"/>
      <c r="AC44" s="77"/>
      <c r="AD44" s="78"/>
      <c r="AE44" s="79"/>
      <c r="AF44" s="80"/>
    </row>
    <row r="45" spans="7:32" ht="45" x14ac:dyDescent="0.25">
      <c r="G45" s="65"/>
      <c r="H45" s="66"/>
      <c r="I45" s="70" t="s">
        <v>173</v>
      </c>
      <c r="J45" s="35"/>
      <c r="K45" s="35"/>
      <c r="L45" s="35"/>
      <c r="M45" s="71"/>
      <c r="N45" s="71"/>
      <c r="O45" s="72"/>
      <c r="P45" s="72"/>
      <c r="Q45" s="72"/>
      <c r="R45" s="73"/>
      <c r="S45" s="73"/>
      <c r="T45" s="73"/>
      <c r="U45" s="73"/>
      <c r="V45" s="74"/>
      <c r="W45" s="74"/>
      <c r="X45" s="74"/>
      <c r="Y45" s="74"/>
      <c r="Z45" s="75"/>
      <c r="AA45" s="75"/>
      <c r="AB45" s="76"/>
      <c r="AC45" s="77"/>
      <c r="AD45" s="78"/>
      <c r="AE45" s="79"/>
      <c r="AF45" s="80"/>
    </row>
    <row r="46" spans="7:32" x14ac:dyDescent="0.25">
      <c r="G46" s="65"/>
      <c r="H46" s="66"/>
      <c r="I46" s="70" t="s">
        <v>86</v>
      </c>
      <c r="J46" s="35"/>
      <c r="K46" s="35"/>
      <c r="L46" s="35"/>
      <c r="M46" s="71"/>
      <c r="N46" s="71"/>
      <c r="O46" s="72"/>
      <c r="P46" s="72"/>
      <c r="Q46" s="72"/>
      <c r="R46" s="73"/>
      <c r="S46" s="73"/>
      <c r="T46" s="73"/>
      <c r="U46" s="73"/>
      <c r="V46" s="74"/>
      <c r="W46" s="74"/>
      <c r="X46" s="74"/>
      <c r="Y46" s="74"/>
      <c r="Z46" s="75"/>
      <c r="AA46" s="75"/>
      <c r="AB46" s="76"/>
      <c r="AC46" s="77"/>
      <c r="AD46" s="78"/>
      <c r="AE46" s="79"/>
      <c r="AF46" s="80"/>
    </row>
    <row r="47" spans="7:32" x14ac:dyDescent="0.25">
      <c r="G47" s="65"/>
      <c r="H47" s="66"/>
      <c r="I47" s="70" t="s">
        <v>174</v>
      </c>
      <c r="J47" s="35"/>
      <c r="K47" s="35"/>
      <c r="L47" s="35"/>
      <c r="M47" s="71"/>
      <c r="N47" s="71"/>
      <c r="O47" s="72"/>
      <c r="P47" s="72"/>
      <c r="Q47" s="72"/>
      <c r="R47" s="73"/>
      <c r="S47" s="73"/>
      <c r="T47" s="73"/>
      <c r="U47" s="73"/>
      <c r="V47" s="74"/>
      <c r="W47" s="74"/>
      <c r="X47" s="74"/>
      <c r="Y47" s="74"/>
      <c r="Z47" s="75"/>
      <c r="AA47" s="75"/>
      <c r="AB47" s="76"/>
      <c r="AC47" s="77"/>
      <c r="AD47" s="78"/>
      <c r="AE47" s="79"/>
      <c r="AF47" s="80"/>
    </row>
    <row r="48" spans="7:32" x14ac:dyDescent="0.25">
      <c r="G48" s="65"/>
      <c r="H48" s="66"/>
      <c r="I48" s="70" t="s">
        <v>175</v>
      </c>
      <c r="J48" s="35"/>
      <c r="K48" s="35"/>
      <c r="L48" s="35"/>
      <c r="M48" s="71"/>
      <c r="N48" s="71"/>
      <c r="O48" s="72"/>
      <c r="P48" s="72"/>
      <c r="Q48" s="72"/>
      <c r="R48" s="73"/>
      <c r="S48" s="73"/>
      <c r="T48" s="73"/>
      <c r="U48" s="73"/>
      <c r="V48" s="74"/>
      <c r="W48" s="74"/>
      <c r="X48" s="74"/>
      <c r="Y48" s="74"/>
      <c r="Z48" s="75"/>
      <c r="AA48" s="75"/>
      <c r="AB48" s="76"/>
      <c r="AC48" s="77"/>
      <c r="AD48" s="78"/>
      <c r="AE48" s="79"/>
      <c r="AF48" s="80"/>
    </row>
    <row r="49" spans="7:30" x14ac:dyDescent="0.25">
      <c r="G49" s="65"/>
      <c r="H49" s="66"/>
      <c r="I49" s="66" t="s">
        <v>185</v>
      </c>
      <c r="AD49" s="36"/>
    </row>
  </sheetData>
  <sheetProtection algorithmName="SHA-512" hashValue="3RVya2n8PeW5OyWCn5rMc5M7Gf0lmuFIA/+NNVNiY/Q4K5IYyFKwStPipPFwd8PluuNqZ7uns6tw9NBuydUzqA==" saltValue="h9EbgI9NIwuQ+SIQsqqO6w==" spinCount="100000" sheet="1" objects="1" scenarios="1"/>
  <mergeCells count="8">
    <mergeCell ref="V12:Y12"/>
    <mergeCell ref="C24:D24"/>
    <mergeCell ref="J12:K12"/>
    <mergeCell ref="C1:G1"/>
    <mergeCell ref="B3:E3"/>
    <mergeCell ref="A5:A9"/>
    <mergeCell ref="B5:B9"/>
    <mergeCell ref="E5:E9"/>
  </mergeCells>
  <dataValidations count="1">
    <dataValidation type="list" allowBlank="1" showInputMessage="1" showErrorMessage="1" sqref="M14:M48">
      <formula1>"New, Existing"</formula1>
    </dataValidation>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Reference!$B$2:$B$29</xm:f>
          </x14:formula1>
          <xm:sqref>C1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L385"/>
  <sheetViews>
    <sheetView workbookViewId="0"/>
  </sheetViews>
  <sheetFormatPr defaultColWidth="9.140625" defaultRowHeight="15" x14ac:dyDescent="0.3"/>
  <cols>
    <col min="1" max="1" width="29.5703125" style="85" bestFit="1" customWidth="1"/>
    <col min="2" max="2" width="26" style="95" customWidth="1"/>
    <col min="3" max="3" width="6.42578125" style="87" customWidth="1"/>
    <col min="4" max="4" width="24.140625" style="87" customWidth="1"/>
    <col min="5" max="5" width="10.7109375" style="85" customWidth="1"/>
    <col min="6" max="6" width="11.42578125" style="85" customWidth="1"/>
    <col min="7" max="9" width="11" style="85" bestFit="1" customWidth="1"/>
    <col min="10" max="10" width="8.28515625" style="85" bestFit="1" customWidth="1"/>
    <col min="11" max="11" width="7.140625" style="85" customWidth="1"/>
    <col min="12" max="12" width="45.85546875" style="85" bestFit="1" customWidth="1"/>
    <col min="13" max="16384" width="9.140625" style="85"/>
  </cols>
  <sheetData>
    <row r="2" spans="1:12" x14ac:dyDescent="0.3">
      <c r="B2" s="86"/>
    </row>
    <row r="5" spans="1:12" ht="21.75" x14ac:dyDescent="0.45">
      <c r="B5" s="88" t="s">
        <v>82</v>
      </c>
      <c r="D5" s="88" t="s">
        <v>187</v>
      </c>
    </row>
    <row r="6" spans="1:12" ht="21.75" x14ac:dyDescent="0.45">
      <c r="B6" s="89"/>
    </row>
    <row r="7" spans="1:12" ht="21.75" x14ac:dyDescent="0.45">
      <c r="A7" s="90">
        <f>A8/7</f>
        <v>32.571428571428569</v>
      </c>
      <c r="B7" s="88" t="s">
        <v>177</v>
      </c>
      <c r="E7" s="91" t="s">
        <v>195</v>
      </c>
    </row>
    <row r="8" spans="1:12" ht="21.75" x14ac:dyDescent="0.45">
      <c r="A8" s="92">
        <v>228</v>
      </c>
      <c r="B8" s="88" t="s">
        <v>178</v>
      </c>
      <c r="E8" s="91" t="s">
        <v>200</v>
      </c>
      <c r="F8" s="91"/>
      <c r="G8" s="91"/>
      <c r="H8" s="91"/>
    </row>
    <row r="9" spans="1:12" ht="21.75" x14ac:dyDescent="0.45">
      <c r="A9" s="93">
        <f>+C238</f>
        <v>0</v>
      </c>
      <c r="B9" s="88" t="s">
        <v>202</v>
      </c>
      <c r="E9" s="91"/>
      <c r="F9" s="91"/>
      <c r="G9" s="91"/>
      <c r="H9" s="91"/>
    </row>
    <row r="10" spans="1:12" ht="21.75" x14ac:dyDescent="0.45">
      <c r="A10" s="93">
        <f>+C269</f>
        <v>1.1198999501746332</v>
      </c>
      <c r="B10" s="88" t="s">
        <v>203</v>
      </c>
      <c r="E10" s="91"/>
      <c r="F10" s="91"/>
      <c r="G10" s="91">
        <f>3*G11</f>
        <v>0.42857142857142855</v>
      </c>
      <c r="H10" s="91"/>
    </row>
    <row r="11" spans="1:12" ht="21.75" x14ac:dyDescent="0.45">
      <c r="A11" s="94">
        <f>3.6*(A10-A9)</f>
        <v>4.0316398206286799</v>
      </c>
      <c r="B11" s="88" t="s">
        <v>204</v>
      </c>
      <c r="E11" s="91"/>
      <c r="F11" s="91"/>
      <c r="G11" s="91">
        <f>+A7/A8</f>
        <v>0.14285714285714285</v>
      </c>
      <c r="H11" s="91"/>
      <c r="L11" s="91" t="s">
        <v>210</v>
      </c>
    </row>
    <row r="12" spans="1:12" ht="21.75" x14ac:dyDescent="0.45">
      <c r="A12" s="94">
        <f>3.6*C110</f>
        <v>0.15384615384615385</v>
      </c>
      <c r="B12" s="88" t="s">
        <v>205</v>
      </c>
      <c r="E12" s="91"/>
      <c r="F12" s="91"/>
      <c r="G12" s="91">
        <f>+G11*A11/A12</f>
        <v>3.7436655477266307</v>
      </c>
      <c r="H12" s="91"/>
    </row>
    <row r="14" spans="1:12" ht="21.75" x14ac:dyDescent="0.45">
      <c r="B14" s="88" t="s">
        <v>84</v>
      </c>
      <c r="D14" s="88" t="s">
        <v>188</v>
      </c>
    </row>
    <row r="16" spans="1:12" ht="21.75" x14ac:dyDescent="0.45">
      <c r="A16" s="92">
        <v>1.3</v>
      </c>
      <c r="B16" s="88" t="s">
        <v>179</v>
      </c>
      <c r="E16" s="91" t="s">
        <v>193</v>
      </c>
      <c r="F16" s="91"/>
      <c r="G16" s="91"/>
      <c r="H16" s="91"/>
      <c r="I16" s="91"/>
      <c r="J16" s="91"/>
    </row>
    <row r="17" spans="1:12" ht="21.75" x14ac:dyDescent="0.45">
      <c r="A17" s="92">
        <v>51.3</v>
      </c>
      <c r="B17" s="88" t="s">
        <v>184</v>
      </c>
      <c r="E17" s="91" t="s">
        <v>194</v>
      </c>
      <c r="F17" s="91"/>
      <c r="G17" s="91"/>
      <c r="H17" s="91"/>
      <c r="I17" s="91" t="s">
        <v>201</v>
      </c>
      <c r="J17" s="91"/>
      <c r="L17" s="85" t="s">
        <v>220</v>
      </c>
    </row>
    <row r="18" spans="1:12" ht="21.75" x14ac:dyDescent="0.45">
      <c r="A18" s="93">
        <f>+C287</f>
        <v>0</v>
      </c>
      <c r="B18" s="88" t="s">
        <v>211</v>
      </c>
      <c r="E18" s="91"/>
      <c r="F18" s="91"/>
      <c r="G18" s="91"/>
      <c r="H18" s="91"/>
      <c r="I18" s="91"/>
      <c r="J18" s="91"/>
    </row>
    <row r="19" spans="1:12" ht="21.75" x14ac:dyDescent="0.45">
      <c r="A19" s="93">
        <f>+C306</f>
        <v>0.19333820361901941</v>
      </c>
      <c r="B19" s="88" t="s">
        <v>226</v>
      </c>
      <c r="E19" s="91"/>
      <c r="F19" s="91"/>
      <c r="G19" s="91">
        <f>3*G20</f>
        <v>7.6023391812865507E-2</v>
      </c>
      <c r="H19" s="91"/>
      <c r="I19" s="91"/>
      <c r="J19" s="91"/>
    </row>
    <row r="20" spans="1:12" ht="21.75" x14ac:dyDescent="0.45">
      <c r="A20" s="94">
        <f>3.6*(A19-A18)</f>
        <v>0.69601753302846991</v>
      </c>
      <c r="B20" s="88" t="s">
        <v>204</v>
      </c>
      <c r="E20" s="91"/>
      <c r="F20" s="91"/>
      <c r="G20" s="91">
        <f>+A16/A17</f>
        <v>2.5341130604288501E-2</v>
      </c>
      <c r="H20" s="91"/>
      <c r="I20" s="91"/>
      <c r="J20" s="91"/>
      <c r="L20" s="91" t="s">
        <v>214</v>
      </c>
    </row>
    <row r="21" spans="1:12" ht="21.75" x14ac:dyDescent="0.45">
      <c r="A21" s="94">
        <f>+A12</f>
        <v>0.15384615384615385</v>
      </c>
      <c r="B21" s="88" t="s">
        <v>205</v>
      </c>
      <c r="E21" s="91"/>
      <c r="F21" s="91"/>
      <c r="G21" s="91">
        <f>+G20*A20/A21</f>
        <v>0.11464616284776941</v>
      </c>
      <c r="H21" s="91"/>
      <c r="I21" s="91">
        <f>+A20/A21</f>
        <v>4.5241139646850543</v>
      </c>
      <c r="J21" s="91"/>
    </row>
    <row r="22" spans="1:12" x14ac:dyDescent="0.3">
      <c r="I22" s="85">
        <f>+I21*A16/A17</f>
        <v>0.11464616284776941</v>
      </c>
    </row>
    <row r="23" spans="1:12" ht="21.75" x14ac:dyDescent="0.45">
      <c r="B23" s="88" t="s">
        <v>87</v>
      </c>
      <c r="D23" s="88" t="s">
        <v>191</v>
      </c>
      <c r="E23" s="91"/>
      <c r="I23" s="85">
        <f>+I22*Analysis!D5+Analysis!D5</f>
        <v>2.0350561567609962E-2</v>
      </c>
    </row>
    <row r="25" spans="1:12" ht="21.75" x14ac:dyDescent="0.45">
      <c r="A25" s="96">
        <f>+C75</f>
        <v>0</v>
      </c>
      <c r="B25" s="88" t="s">
        <v>83</v>
      </c>
      <c r="L25" s="91" t="s">
        <v>215</v>
      </c>
    </row>
    <row r="26" spans="1:12" ht="21.75" x14ac:dyDescent="0.45">
      <c r="A26" s="96">
        <f>+C95</f>
        <v>0.15150514681921887</v>
      </c>
      <c r="B26" s="88" t="s">
        <v>203</v>
      </c>
    </row>
    <row r="27" spans="1:12" ht="21.75" x14ac:dyDescent="0.45">
      <c r="A27" s="94">
        <f>3.6*(A26-A25)</f>
        <v>0.54541852854918793</v>
      </c>
      <c r="B27" s="88" t="s">
        <v>204</v>
      </c>
    </row>
    <row r="28" spans="1:12" ht="21.75" x14ac:dyDescent="0.45">
      <c r="A28" s="94">
        <f>+A21</f>
        <v>0.15384615384615385</v>
      </c>
      <c r="B28" s="88" t="s">
        <v>205</v>
      </c>
      <c r="G28" s="85">
        <f>+A27/A28</f>
        <v>3.5452204355697212</v>
      </c>
    </row>
    <row r="30" spans="1:12" ht="21.75" x14ac:dyDescent="0.45">
      <c r="B30" s="88" t="s">
        <v>180</v>
      </c>
      <c r="D30" s="88" t="s">
        <v>192</v>
      </c>
      <c r="E30" s="91"/>
    </row>
    <row r="32" spans="1:12" ht="21.75" x14ac:dyDescent="0.45">
      <c r="A32" s="96">
        <f>+C343</f>
        <v>0</v>
      </c>
      <c r="B32" s="88" t="s">
        <v>218</v>
      </c>
    </row>
    <row r="33" spans="1:12" ht="21.75" x14ac:dyDescent="0.45">
      <c r="A33" s="96">
        <f>+C344</f>
        <v>1.9228308007344291E-2</v>
      </c>
      <c r="B33" s="88" t="s">
        <v>221</v>
      </c>
    </row>
    <row r="34" spans="1:12" ht="21.75" x14ac:dyDescent="0.45">
      <c r="A34" s="94">
        <f>3.6*(A33-A32)</f>
        <v>6.9221908826439457E-2</v>
      </c>
      <c r="B34" s="88" t="s">
        <v>204</v>
      </c>
      <c r="L34" s="91" t="s">
        <v>219</v>
      </c>
    </row>
    <row r="35" spans="1:12" ht="21.75" x14ac:dyDescent="0.45">
      <c r="A35" s="94">
        <f>+A28</f>
        <v>0.15384615384615385</v>
      </c>
      <c r="B35" s="88" t="s">
        <v>205</v>
      </c>
    </row>
    <row r="36" spans="1:12" ht="21.75" x14ac:dyDescent="0.45">
      <c r="A36" s="96"/>
      <c r="B36" s="88">
        <f>+A34/A35</f>
        <v>0.44994240737185642</v>
      </c>
    </row>
    <row r="38" spans="1:12" ht="21.75" x14ac:dyDescent="0.45">
      <c r="B38" s="89"/>
      <c r="C38" s="97"/>
    </row>
    <row r="39" spans="1:12" ht="21.75" x14ac:dyDescent="0.45">
      <c r="B39" s="89" t="s">
        <v>190</v>
      </c>
      <c r="C39" s="88"/>
    </row>
    <row r="40" spans="1:12" ht="15.75" x14ac:dyDescent="0.3">
      <c r="B40" s="36" t="s">
        <v>182</v>
      </c>
      <c r="C40" s="36"/>
    </row>
    <row r="41" spans="1:12" ht="15.75" x14ac:dyDescent="0.3">
      <c r="B41" s="36" t="s">
        <v>88</v>
      </c>
      <c r="C41" s="36" t="s">
        <v>181</v>
      </c>
    </row>
    <row r="42" spans="1:12" ht="15.75" x14ac:dyDescent="0.3">
      <c r="B42" s="36" t="s">
        <v>89</v>
      </c>
      <c r="C42" s="57">
        <v>0</v>
      </c>
    </row>
    <row r="43" spans="1:12" ht="15.75" x14ac:dyDescent="0.3">
      <c r="B43" s="36" t="s">
        <v>90</v>
      </c>
      <c r="C43" s="57">
        <v>0</v>
      </c>
    </row>
    <row r="44" spans="1:12" ht="15.75" x14ac:dyDescent="0.3">
      <c r="B44" s="36" t="s">
        <v>91</v>
      </c>
      <c r="C44" s="57">
        <v>0</v>
      </c>
    </row>
    <row r="45" spans="1:12" ht="15.75" x14ac:dyDescent="0.3">
      <c r="B45" s="36" t="s">
        <v>92</v>
      </c>
      <c r="C45" s="57">
        <v>0</v>
      </c>
    </row>
    <row r="46" spans="1:12" ht="15.75" x14ac:dyDescent="0.3">
      <c r="B46" s="36" t="s">
        <v>93</v>
      </c>
      <c r="C46" s="57">
        <v>0</v>
      </c>
    </row>
    <row r="47" spans="1:12" ht="15.75" x14ac:dyDescent="0.3">
      <c r="B47" s="36" t="s">
        <v>94</v>
      </c>
      <c r="C47" s="57">
        <v>0</v>
      </c>
    </row>
    <row r="48" spans="1:12" ht="15.75" x14ac:dyDescent="0.3">
      <c r="B48" s="36" t="s">
        <v>95</v>
      </c>
      <c r="C48" s="57">
        <v>0</v>
      </c>
    </row>
    <row r="49" spans="2:3" ht="15.75" x14ac:dyDescent="0.3">
      <c r="B49" s="36" t="s">
        <v>96</v>
      </c>
      <c r="C49" s="57">
        <v>0</v>
      </c>
    </row>
    <row r="50" spans="2:3" ht="15.75" x14ac:dyDescent="0.3">
      <c r="B50" s="36" t="s">
        <v>97</v>
      </c>
      <c r="C50" s="57">
        <v>0</v>
      </c>
    </row>
    <row r="51" spans="2:3" ht="15.75" x14ac:dyDescent="0.3">
      <c r="B51" s="36" t="s">
        <v>98</v>
      </c>
      <c r="C51" s="57">
        <v>0</v>
      </c>
    </row>
    <row r="52" spans="2:3" ht="15.75" x14ac:dyDescent="0.3">
      <c r="B52" s="36" t="s">
        <v>99</v>
      </c>
      <c r="C52" s="57">
        <v>0</v>
      </c>
    </row>
    <row r="53" spans="2:3" ht="15.75" x14ac:dyDescent="0.3">
      <c r="B53" s="36" t="s">
        <v>100</v>
      </c>
      <c r="C53" s="57">
        <v>0</v>
      </c>
    </row>
    <row r="54" spans="2:3" ht="15.75" x14ac:dyDescent="0.3">
      <c r="B54" s="36" t="s">
        <v>101</v>
      </c>
      <c r="C54" s="57">
        <v>0</v>
      </c>
    </row>
    <row r="55" spans="2:3" ht="15.75" x14ac:dyDescent="0.3">
      <c r="B55" s="36" t="s">
        <v>102</v>
      </c>
      <c r="C55" s="57">
        <v>0</v>
      </c>
    </row>
    <row r="56" spans="2:3" ht="15.75" x14ac:dyDescent="0.3">
      <c r="B56" s="36" t="s">
        <v>103</v>
      </c>
      <c r="C56" s="57">
        <v>0</v>
      </c>
    </row>
    <row r="57" spans="2:3" ht="15.75" x14ac:dyDescent="0.3">
      <c r="B57" s="36" t="s">
        <v>104</v>
      </c>
      <c r="C57" s="57">
        <v>0</v>
      </c>
    </row>
    <row r="58" spans="2:3" ht="15.75" x14ac:dyDescent="0.3">
      <c r="B58" s="36" t="s">
        <v>105</v>
      </c>
      <c r="C58" s="57">
        <v>0</v>
      </c>
    </row>
    <row r="59" spans="2:3" ht="15.75" x14ac:dyDescent="0.3">
      <c r="B59" s="36" t="s">
        <v>106</v>
      </c>
      <c r="C59" s="57">
        <v>0</v>
      </c>
    </row>
    <row r="60" spans="2:3" ht="15.75" x14ac:dyDescent="0.3">
      <c r="B60" s="36" t="s">
        <v>107</v>
      </c>
      <c r="C60" s="57">
        <v>0</v>
      </c>
    </row>
    <row r="61" spans="2:3" ht="15.75" x14ac:dyDescent="0.3">
      <c r="B61" s="36" t="s">
        <v>108</v>
      </c>
      <c r="C61" s="57">
        <v>0</v>
      </c>
    </row>
    <row r="62" spans="2:3" ht="15.75" x14ac:dyDescent="0.3">
      <c r="B62" s="36" t="s">
        <v>109</v>
      </c>
      <c r="C62" s="57">
        <v>0</v>
      </c>
    </row>
    <row r="63" spans="2:3" ht="15.75" x14ac:dyDescent="0.3">
      <c r="B63" s="36" t="s">
        <v>110</v>
      </c>
      <c r="C63" s="57">
        <v>0</v>
      </c>
    </row>
    <row r="64" spans="2:3" ht="15.75" x14ac:dyDescent="0.3">
      <c r="B64" s="36" t="s">
        <v>111</v>
      </c>
      <c r="C64" s="57">
        <v>0</v>
      </c>
    </row>
    <row r="65" spans="2:3" ht="15.75" x14ac:dyDescent="0.3">
      <c r="B65" s="36" t="s">
        <v>125</v>
      </c>
      <c r="C65" s="57">
        <v>0</v>
      </c>
    </row>
    <row r="66" spans="2:3" ht="15.75" x14ac:dyDescent="0.3">
      <c r="B66" s="36" t="s">
        <v>127</v>
      </c>
      <c r="C66" s="57">
        <v>0</v>
      </c>
    </row>
    <row r="67" spans="2:3" ht="15.75" x14ac:dyDescent="0.3">
      <c r="B67" s="36" t="s">
        <v>129</v>
      </c>
      <c r="C67" s="57">
        <v>0</v>
      </c>
    </row>
    <row r="68" spans="2:3" ht="15.75" x14ac:dyDescent="0.3">
      <c r="B68" s="36" t="s">
        <v>131</v>
      </c>
      <c r="C68" s="57">
        <v>0</v>
      </c>
    </row>
    <row r="69" spans="2:3" ht="15.75" x14ac:dyDescent="0.3">
      <c r="B69" s="36" t="s">
        <v>132</v>
      </c>
      <c r="C69" s="57">
        <v>0</v>
      </c>
    </row>
    <row r="70" spans="2:3" ht="15.75" x14ac:dyDescent="0.3">
      <c r="B70" s="36" t="s">
        <v>135</v>
      </c>
      <c r="C70" s="57">
        <v>0</v>
      </c>
    </row>
    <row r="71" spans="2:3" ht="15.75" x14ac:dyDescent="0.3">
      <c r="B71" s="36" t="s">
        <v>137</v>
      </c>
      <c r="C71" s="57">
        <v>0</v>
      </c>
    </row>
    <row r="72" spans="2:3" ht="15.75" x14ac:dyDescent="0.3">
      <c r="B72" s="36" t="s">
        <v>140</v>
      </c>
      <c r="C72" s="57">
        <v>0</v>
      </c>
    </row>
    <row r="73" spans="2:3" ht="15.75" x14ac:dyDescent="0.3">
      <c r="B73" s="36" t="s">
        <v>141</v>
      </c>
      <c r="C73" s="57">
        <v>0</v>
      </c>
    </row>
    <row r="74" spans="2:3" ht="15.75" x14ac:dyDescent="0.3">
      <c r="B74" s="36" t="s">
        <v>142</v>
      </c>
      <c r="C74" s="57">
        <v>0</v>
      </c>
    </row>
    <row r="75" spans="2:3" ht="15.75" x14ac:dyDescent="0.3">
      <c r="B75" s="36" t="s">
        <v>119</v>
      </c>
      <c r="C75" s="57">
        <v>0</v>
      </c>
    </row>
    <row r="76" spans="2:3" ht="15.75" x14ac:dyDescent="0.3">
      <c r="B76" s="36" t="s">
        <v>128</v>
      </c>
      <c r="C76" s="57">
        <v>1.2111601602042724E-2</v>
      </c>
    </row>
    <row r="77" spans="2:3" ht="15.75" x14ac:dyDescent="0.3">
      <c r="B77" s="36" t="s">
        <v>130</v>
      </c>
      <c r="C77" s="57">
        <v>1.3335595761606275E-2</v>
      </c>
    </row>
    <row r="78" spans="2:3" ht="15.75" x14ac:dyDescent="0.3">
      <c r="B78" s="36" t="s">
        <v>189</v>
      </c>
      <c r="C78" s="57">
        <v>1.4722119985277881E-2</v>
      </c>
    </row>
    <row r="79" spans="2:3" ht="15.75" x14ac:dyDescent="0.3">
      <c r="B79" s="36" t="s">
        <v>114</v>
      </c>
      <c r="C79" s="57">
        <v>1.6365471751293274E-2</v>
      </c>
    </row>
    <row r="80" spans="2:3" ht="15.75" x14ac:dyDescent="0.3">
      <c r="B80" s="36" t="s">
        <v>126</v>
      </c>
      <c r="C80" s="57">
        <v>1.694200753362541E-2</v>
      </c>
    </row>
    <row r="81" spans="2:3" ht="15.75" x14ac:dyDescent="0.3">
      <c r="B81" s="36" t="s">
        <v>121</v>
      </c>
      <c r="C81" s="57">
        <v>2.0648297572230162E-2</v>
      </c>
    </row>
    <row r="82" spans="2:3" ht="15.75" x14ac:dyDescent="0.3">
      <c r="B82" s="36" t="s">
        <v>115</v>
      </c>
      <c r="C82" s="57">
        <v>2.287831641214921E-2</v>
      </c>
    </row>
    <row r="83" spans="2:3" ht="15.75" x14ac:dyDescent="0.3">
      <c r="B83" s="36" t="s">
        <v>122</v>
      </c>
      <c r="C83" s="57">
        <v>2.4472892666209171E-2</v>
      </c>
    </row>
    <row r="84" spans="2:3" ht="15.75" x14ac:dyDescent="0.3">
      <c r="B84" s="36" t="s">
        <v>134</v>
      </c>
      <c r="C84" s="57">
        <v>2.9006095268344453E-2</v>
      </c>
    </row>
    <row r="85" spans="2:3" ht="15.75" x14ac:dyDescent="0.3">
      <c r="B85" s="36" t="s">
        <v>116</v>
      </c>
      <c r="C85" s="57">
        <v>3.5453593541674128E-2</v>
      </c>
    </row>
    <row r="86" spans="2:3" ht="15.75" x14ac:dyDescent="0.3">
      <c r="B86" s="36" t="s">
        <v>123</v>
      </c>
      <c r="C86" s="57">
        <v>3.5971607753886282E-2</v>
      </c>
    </row>
    <row r="87" spans="2:3" ht="15.75" x14ac:dyDescent="0.3">
      <c r="B87" s="36" t="s">
        <v>117</v>
      </c>
      <c r="C87" s="57">
        <v>4.1010866177586112E-2</v>
      </c>
    </row>
    <row r="88" spans="2:3" ht="15.75" x14ac:dyDescent="0.3">
      <c r="B88" s="36" t="s">
        <v>124</v>
      </c>
      <c r="C88" s="57">
        <v>4.6697214946969087E-2</v>
      </c>
    </row>
    <row r="89" spans="2:3" ht="15.75" x14ac:dyDescent="0.3">
      <c r="B89" s="36" t="s">
        <v>118</v>
      </c>
      <c r="C89" s="57">
        <v>5.184723802374816E-2</v>
      </c>
    </row>
    <row r="90" spans="2:3" ht="15.75" x14ac:dyDescent="0.3">
      <c r="B90" s="36" t="s">
        <v>133</v>
      </c>
      <c r="C90" s="57">
        <v>5.2760795689780662E-2</v>
      </c>
    </row>
    <row r="91" spans="2:3" ht="15.75" x14ac:dyDescent="0.3">
      <c r="B91" s="36" t="s">
        <v>138</v>
      </c>
      <c r="C91" s="57">
        <v>7.4712375100053866E-2</v>
      </c>
    </row>
    <row r="92" spans="2:3" ht="15.75" x14ac:dyDescent="0.3">
      <c r="B92" s="36" t="s">
        <v>139</v>
      </c>
      <c r="C92" s="57">
        <v>8.4237365227059921E-2</v>
      </c>
    </row>
    <row r="93" spans="2:3" ht="15.75" x14ac:dyDescent="0.3">
      <c r="B93" s="36" t="s">
        <v>112</v>
      </c>
      <c r="C93" s="57">
        <v>9.8142332487967998E-2</v>
      </c>
    </row>
    <row r="94" spans="2:3" ht="15.75" x14ac:dyDescent="0.3">
      <c r="B94" s="36" t="s">
        <v>136</v>
      </c>
      <c r="C94" s="57">
        <v>0.1018090863795121</v>
      </c>
    </row>
    <row r="95" spans="2:3" ht="15.75" x14ac:dyDescent="0.3">
      <c r="B95" s="36" t="s">
        <v>113</v>
      </c>
      <c r="C95" s="57">
        <v>0.15150514681921887</v>
      </c>
    </row>
    <row r="96" spans="2:3" ht="15.75" x14ac:dyDescent="0.3">
      <c r="B96" s="36"/>
      <c r="C96" s="57"/>
    </row>
    <row r="97" spans="2:3" ht="21.75" x14ac:dyDescent="0.45">
      <c r="B97" s="89" t="s">
        <v>206</v>
      </c>
      <c r="C97" s="88"/>
    </row>
    <row r="98" spans="2:3" ht="15.75" x14ac:dyDescent="0.3">
      <c r="B98" s="36" t="s">
        <v>183</v>
      </c>
      <c r="C98" s="36"/>
    </row>
    <row r="99" spans="2:3" ht="15.75" x14ac:dyDescent="0.3">
      <c r="B99" s="36" t="s">
        <v>88</v>
      </c>
      <c r="C99" s="36" t="s">
        <v>181</v>
      </c>
    </row>
    <row r="100" spans="2:3" ht="15.75" x14ac:dyDescent="0.3">
      <c r="B100" s="36" t="s">
        <v>96</v>
      </c>
      <c r="C100" s="57">
        <v>0</v>
      </c>
    </row>
    <row r="101" spans="2:3" ht="15.75" x14ac:dyDescent="0.3">
      <c r="B101" s="36" t="s">
        <v>108</v>
      </c>
      <c r="C101" s="57">
        <v>0</v>
      </c>
    </row>
    <row r="102" spans="2:3" ht="15.75" x14ac:dyDescent="0.3">
      <c r="B102" s="36" t="s">
        <v>101</v>
      </c>
      <c r="C102" s="57">
        <v>0</v>
      </c>
    </row>
    <row r="103" spans="2:3" ht="15.75" x14ac:dyDescent="0.3">
      <c r="B103" s="36" t="s">
        <v>94</v>
      </c>
      <c r="C103" s="57">
        <v>0</v>
      </c>
    </row>
    <row r="104" spans="2:3" ht="15.75" x14ac:dyDescent="0.3">
      <c r="B104" s="36" t="s">
        <v>103</v>
      </c>
      <c r="C104" s="57">
        <v>0</v>
      </c>
    </row>
    <row r="105" spans="2:3" ht="15.75" x14ac:dyDescent="0.3">
      <c r="B105" s="36" t="s">
        <v>102</v>
      </c>
      <c r="C105" s="57">
        <v>0</v>
      </c>
    </row>
    <row r="106" spans="2:3" ht="15.75" x14ac:dyDescent="0.3">
      <c r="B106" s="36" t="s">
        <v>105</v>
      </c>
      <c r="C106" s="57">
        <v>0</v>
      </c>
    </row>
    <row r="107" spans="2:3" ht="15.75" x14ac:dyDescent="0.3">
      <c r="B107" s="36" t="s">
        <v>93</v>
      </c>
      <c r="C107" s="57">
        <v>0</v>
      </c>
    </row>
    <row r="108" spans="2:3" ht="15.75" x14ac:dyDescent="0.3">
      <c r="B108" s="36" t="s">
        <v>97</v>
      </c>
      <c r="C108" s="57">
        <v>0</v>
      </c>
    </row>
    <row r="109" spans="2:3" ht="15.75" x14ac:dyDescent="0.3">
      <c r="B109" s="36" t="s">
        <v>142</v>
      </c>
      <c r="C109" s="57">
        <v>0</v>
      </c>
    </row>
    <row r="110" spans="2:3" ht="15.75" x14ac:dyDescent="0.3">
      <c r="B110" s="36" t="s">
        <v>119</v>
      </c>
      <c r="C110" s="57">
        <v>4.2735042735042736E-2</v>
      </c>
    </row>
    <row r="111" spans="2:3" ht="15.75" x14ac:dyDescent="0.3">
      <c r="B111" s="36" t="s">
        <v>92</v>
      </c>
      <c r="C111" s="57">
        <v>4.3044761752731898E-2</v>
      </c>
    </row>
    <row r="112" spans="2:3" ht="15.75" x14ac:dyDescent="0.3">
      <c r="B112" s="36" t="s">
        <v>137</v>
      </c>
      <c r="C112" s="57">
        <v>4.6992935563744932E-2</v>
      </c>
    </row>
    <row r="113" spans="2:3" ht="15.75" x14ac:dyDescent="0.3">
      <c r="B113" s="36" t="s">
        <v>189</v>
      </c>
      <c r="C113" s="57">
        <v>5.1527419948472583E-2</v>
      </c>
    </row>
    <row r="114" spans="2:3" ht="15.75" x14ac:dyDescent="0.3">
      <c r="B114" s="36" t="s">
        <v>125</v>
      </c>
      <c r="C114" s="57">
        <v>5.249590833766439E-2</v>
      </c>
    </row>
    <row r="115" spans="2:3" ht="15.75" x14ac:dyDescent="0.3">
      <c r="B115" s="36" t="s">
        <v>114</v>
      </c>
      <c r="C115" s="57">
        <v>5.7279151129526452E-2</v>
      </c>
    </row>
    <row r="116" spans="2:3" ht="15.75" x14ac:dyDescent="0.3">
      <c r="B116" s="36" t="s">
        <v>107</v>
      </c>
      <c r="C116" s="57">
        <v>5.7684924022032867E-2</v>
      </c>
    </row>
    <row r="117" spans="2:3" ht="15.75" x14ac:dyDescent="0.3">
      <c r="B117" s="36" t="s">
        <v>104</v>
      </c>
      <c r="C117" s="57">
        <v>6.6522831001475283E-2</v>
      </c>
    </row>
    <row r="118" spans="2:3" ht="15.75" x14ac:dyDescent="0.3">
      <c r="B118" s="36" t="s">
        <v>115</v>
      </c>
      <c r="C118" s="57">
        <v>6.863494923644764E-2</v>
      </c>
    </row>
    <row r="119" spans="2:3" ht="15.75" x14ac:dyDescent="0.3">
      <c r="B119" s="36" t="s">
        <v>132</v>
      </c>
      <c r="C119" s="57">
        <v>8.0670351908840837E-2</v>
      </c>
    </row>
    <row r="120" spans="2:3" ht="15.75" x14ac:dyDescent="0.3">
      <c r="B120" s="36" t="s">
        <v>91</v>
      </c>
      <c r="C120" s="57">
        <v>9.6273932842264862E-2</v>
      </c>
    </row>
    <row r="121" spans="2:3" ht="15.75" x14ac:dyDescent="0.3">
      <c r="B121" s="36" t="s">
        <v>127</v>
      </c>
      <c r="C121" s="57">
        <v>0.11114845787508774</v>
      </c>
    </row>
    <row r="122" spans="2:3" ht="15.75" x14ac:dyDescent="0.3">
      <c r="B122" s="36" t="s">
        <v>109</v>
      </c>
      <c r="C122" s="57">
        <v>0.1352615900990031</v>
      </c>
    </row>
    <row r="123" spans="2:3" ht="15.75" x14ac:dyDescent="0.3">
      <c r="B123" s="36" t="s">
        <v>95</v>
      </c>
      <c r="C123" s="57">
        <v>0.14236661191642236</v>
      </c>
    </row>
    <row r="124" spans="2:3" ht="15.75" x14ac:dyDescent="0.3">
      <c r="B124" s="36" t="s">
        <v>135</v>
      </c>
      <c r="C124" s="57">
        <v>0.14292578239697321</v>
      </c>
    </row>
    <row r="125" spans="2:3" ht="15.75" x14ac:dyDescent="0.3">
      <c r="B125" s="36" t="s">
        <v>123</v>
      </c>
      <c r="C125" s="57">
        <v>0.15587696693350725</v>
      </c>
    </row>
    <row r="126" spans="2:3" ht="15.75" x14ac:dyDescent="0.3">
      <c r="B126" s="36" t="s">
        <v>128</v>
      </c>
      <c r="C126" s="57">
        <v>0.16956242242859812</v>
      </c>
    </row>
    <row r="127" spans="2:3" ht="15.75" x14ac:dyDescent="0.3">
      <c r="B127" s="36" t="s">
        <v>140</v>
      </c>
      <c r="C127" s="57">
        <v>0.17090529360062504</v>
      </c>
    </row>
    <row r="128" spans="2:3" ht="15.75" x14ac:dyDescent="0.3">
      <c r="B128" s="36" t="s">
        <v>121</v>
      </c>
      <c r="C128" s="57">
        <v>0.1940939971789635</v>
      </c>
    </row>
    <row r="129" spans="2:3" ht="15.75" x14ac:dyDescent="0.3">
      <c r="B129" s="36" t="s">
        <v>90</v>
      </c>
      <c r="C129" s="57">
        <v>0.22531015874581292</v>
      </c>
    </row>
    <row r="130" spans="2:3" ht="15.75" x14ac:dyDescent="0.3">
      <c r="B130" s="36" t="s">
        <v>98</v>
      </c>
      <c r="C130" s="57">
        <v>0.23119590280786267</v>
      </c>
    </row>
    <row r="131" spans="2:3" ht="15.75" x14ac:dyDescent="0.3">
      <c r="B131" s="36" t="s">
        <v>129</v>
      </c>
      <c r="C131" s="57">
        <v>0.26666871920771751</v>
      </c>
    </row>
    <row r="132" spans="2:3" ht="15.75" x14ac:dyDescent="0.3">
      <c r="B132" s="36" t="s">
        <v>130</v>
      </c>
      <c r="C132" s="57">
        <v>0.26671191523212551</v>
      </c>
    </row>
    <row r="133" spans="2:3" ht="15.75" x14ac:dyDescent="0.3">
      <c r="B133" s="36" t="s">
        <v>131</v>
      </c>
      <c r="C133" s="57">
        <v>0.27531545491871556</v>
      </c>
    </row>
    <row r="134" spans="2:3" ht="15.75" x14ac:dyDescent="0.3">
      <c r="B134" s="36" t="s">
        <v>106</v>
      </c>
      <c r="C134" s="57">
        <v>0.27831504177300037</v>
      </c>
    </row>
    <row r="135" spans="2:3" ht="15.75" x14ac:dyDescent="0.3">
      <c r="B135" s="36" t="s">
        <v>126</v>
      </c>
      <c r="C135" s="57">
        <v>0.30993907899750023</v>
      </c>
    </row>
    <row r="136" spans="2:3" ht="15.75" x14ac:dyDescent="0.3">
      <c r="B136" s="36" t="s">
        <v>99</v>
      </c>
      <c r="C136" s="57">
        <v>0.31098407411683437</v>
      </c>
    </row>
    <row r="137" spans="2:3" ht="15.75" x14ac:dyDescent="0.3">
      <c r="B137" s="36" t="s">
        <v>134</v>
      </c>
      <c r="C137" s="57">
        <v>0.37707923848847791</v>
      </c>
    </row>
    <row r="138" spans="2:3" ht="15.75" x14ac:dyDescent="0.3">
      <c r="B138" s="36" t="s">
        <v>112</v>
      </c>
      <c r="C138" s="57">
        <v>0.39256932995187199</v>
      </c>
    </row>
    <row r="139" spans="2:3" ht="15.75" x14ac:dyDescent="0.3">
      <c r="B139" s="36" t="s">
        <v>89</v>
      </c>
      <c r="C139" s="57">
        <v>0.43322849564762406</v>
      </c>
    </row>
    <row r="140" spans="2:3" ht="15.75" x14ac:dyDescent="0.3">
      <c r="B140" s="36" t="s">
        <v>124</v>
      </c>
      <c r="C140" s="57">
        <v>0.45140641115403446</v>
      </c>
    </row>
    <row r="141" spans="2:3" ht="15.75" x14ac:dyDescent="0.3">
      <c r="B141" s="36" t="s">
        <v>139</v>
      </c>
      <c r="C141" s="57">
        <v>0.50542419136235961</v>
      </c>
    </row>
    <row r="142" spans="2:3" ht="15.75" x14ac:dyDescent="0.3">
      <c r="B142" s="36" t="s">
        <v>138</v>
      </c>
      <c r="C142" s="57">
        <v>0.52298662570037713</v>
      </c>
    </row>
    <row r="143" spans="2:3" ht="15.75" x14ac:dyDescent="0.3">
      <c r="B143" s="36" t="s">
        <v>122</v>
      </c>
      <c r="C143" s="57">
        <v>0.57511297765591562</v>
      </c>
    </row>
    <row r="144" spans="2:3" ht="15.75" x14ac:dyDescent="0.3">
      <c r="B144" s="36" t="s">
        <v>116</v>
      </c>
      <c r="C144" s="57">
        <v>0.74452546437515665</v>
      </c>
    </row>
    <row r="145" spans="2:3" ht="15.75" x14ac:dyDescent="0.3">
      <c r="B145" s="36" t="s">
        <v>113</v>
      </c>
      <c r="C145" s="57">
        <v>0.95953259652171952</v>
      </c>
    </row>
    <row r="146" spans="2:3" ht="15.75" x14ac:dyDescent="0.3">
      <c r="B146" s="36" t="s">
        <v>141</v>
      </c>
      <c r="C146" s="57">
        <v>0.9705980507047971</v>
      </c>
    </row>
    <row r="147" spans="2:3" ht="15.75" x14ac:dyDescent="0.3">
      <c r="B147" s="36" t="s">
        <v>110</v>
      </c>
      <c r="C147" s="57">
        <v>1.0793343097711057</v>
      </c>
    </row>
    <row r="148" spans="2:3" ht="15.75" x14ac:dyDescent="0.3">
      <c r="B148" s="36" t="s">
        <v>133</v>
      </c>
      <c r="C148" s="57">
        <v>1.3190198922445164</v>
      </c>
    </row>
    <row r="149" spans="2:3" ht="15.75" x14ac:dyDescent="0.3">
      <c r="B149" s="36" t="s">
        <v>117</v>
      </c>
      <c r="C149" s="57">
        <v>1.6404346471034446</v>
      </c>
    </row>
    <row r="150" spans="2:3" ht="15.75" x14ac:dyDescent="0.3">
      <c r="B150" s="36" t="s">
        <v>118</v>
      </c>
      <c r="C150" s="57">
        <v>1.7628060928074376</v>
      </c>
    </row>
    <row r="151" spans="2:3" ht="15.75" x14ac:dyDescent="0.3">
      <c r="B151" s="36" t="s">
        <v>111</v>
      </c>
      <c r="C151" s="57">
        <v>2.4566208525074869</v>
      </c>
    </row>
    <row r="152" spans="2:3" ht="15.75" x14ac:dyDescent="0.3">
      <c r="B152" s="36" t="s">
        <v>136</v>
      </c>
      <c r="C152" s="57">
        <v>2.4773544352347945</v>
      </c>
    </row>
    <row r="153" spans="2:3" ht="15.75" x14ac:dyDescent="0.3">
      <c r="B153" s="36" t="s">
        <v>100</v>
      </c>
      <c r="C153" s="57">
        <v>2.5161021962941708</v>
      </c>
    </row>
    <row r="154" spans="2:3" ht="15.75" x14ac:dyDescent="0.3">
      <c r="B154" s="36"/>
      <c r="C154" s="36"/>
    </row>
    <row r="155" spans="2:3" ht="21.75" x14ac:dyDescent="0.45">
      <c r="B155" s="89" t="s">
        <v>209</v>
      </c>
      <c r="C155" s="36"/>
    </row>
    <row r="156" spans="2:3" ht="15.75" x14ac:dyDescent="0.3">
      <c r="B156" s="36" t="s">
        <v>186</v>
      </c>
      <c r="C156" s="36"/>
    </row>
    <row r="157" spans="2:3" ht="15.75" x14ac:dyDescent="0.3">
      <c r="B157" s="36" t="s">
        <v>88</v>
      </c>
      <c r="C157" s="36" t="s">
        <v>181</v>
      </c>
    </row>
    <row r="158" spans="2:3" ht="15.75" x14ac:dyDescent="0.3">
      <c r="B158" s="36" t="s">
        <v>96</v>
      </c>
      <c r="C158" s="36">
        <v>0</v>
      </c>
    </row>
    <row r="159" spans="2:3" ht="15.75" x14ac:dyDescent="0.3">
      <c r="B159" s="36" t="s">
        <v>108</v>
      </c>
      <c r="C159" s="36">
        <v>0</v>
      </c>
    </row>
    <row r="160" spans="2:3" ht="15.75" x14ac:dyDescent="0.3">
      <c r="B160" s="36" t="s">
        <v>101</v>
      </c>
      <c r="C160" s="36">
        <v>0</v>
      </c>
    </row>
    <row r="161" spans="2:3" ht="15.75" x14ac:dyDescent="0.3">
      <c r="B161" s="36" t="s">
        <v>94</v>
      </c>
      <c r="C161" s="36">
        <v>0</v>
      </c>
    </row>
    <row r="162" spans="2:3" ht="15.75" x14ac:dyDescent="0.3">
      <c r="B162" s="36" t="s">
        <v>103</v>
      </c>
      <c r="C162" s="36">
        <v>0</v>
      </c>
    </row>
    <row r="163" spans="2:3" ht="15.75" x14ac:dyDescent="0.3">
      <c r="B163" s="36" t="s">
        <v>102</v>
      </c>
      <c r="C163" s="36">
        <v>0</v>
      </c>
    </row>
    <row r="164" spans="2:3" ht="15.75" x14ac:dyDescent="0.3">
      <c r="B164" s="36" t="s">
        <v>105</v>
      </c>
      <c r="C164" s="36">
        <v>0</v>
      </c>
    </row>
    <row r="165" spans="2:3" ht="15.75" x14ac:dyDescent="0.3">
      <c r="B165" s="36" t="s">
        <v>93</v>
      </c>
      <c r="C165" s="36">
        <v>0</v>
      </c>
    </row>
    <row r="166" spans="2:3" ht="15.75" x14ac:dyDescent="0.3">
      <c r="B166" s="36" t="s">
        <v>97</v>
      </c>
      <c r="C166" s="36">
        <v>0</v>
      </c>
    </row>
    <row r="167" spans="2:3" ht="15.75" x14ac:dyDescent="0.3">
      <c r="B167" s="36" t="s">
        <v>142</v>
      </c>
      <c r="C167" s="36">
        <v>0</v>
      </c>
    </row>
    <row r="168" spans="2:3" ht="15.75" x14ac:dyDescent="0.3">
      <c r="B168" s="36" t="s">
        <v>119</v>
      </c>
      <c r="C168" s="36">
        <v>0</v>
      </c>
    </row>
    <row r="169" spans="2:3" ht="15.75" x14ac:dyDescent="0.3">
      <c r="B169" s="36" t="s">
        <v>120</v>
      </c>
      <c r="C169" s="36">
        <v>0</v>
      </c>
    </row>
    <row r="170" spans="2:3" ht="15.75" x14ac:dyDescent="0.3">
      <c r="B170" s="36" t="s">
        <v>104</v>
      </c>
      <c r="C170" s="36">
        <v>0</v>
      </c>
    </row>
    <row r="171" spans="2:3" ht="15.75" x14ac:dyDescent="0.3">
      <c r="B171" s="36" t="s">
        <v>132</v>
      </c>
      <c r="C171" s="36">
        <v>0</v>
      </c>
    </row>
    <row r="172" spans="2:3" ht="15.75" x14ac:dyDescent="0.3">
      <c r="B172" s="36" t="s">
        <v>140</v>
      </c>
      <c r="C172" s="36">
        <v>0</v>
      </c>
    </row>
    <row r="173" spans="2:3" ht="15.75" x14ac:dyDescent="0.3">
      <c r="B173" s="36" t="s">
        <v>114</v>
      </c>
      <c r="C173" s="36">
        <v>1.6365471751293274E-2</v>
      </c>
    </row>
    <row r="174" spans="2:3" ht="15.75" x14ac:dyDescent="0.3">
      <c r="B174" s="36" t="s">
        <v>125</v>
      </c>
      <c r="C174" s="36">
        <v>1.7498636112554797E-2</v>
      </c>
    </row>
    <row r="175" spans="2:3" ht="15.75" x14ac:dyDescent="0.3">
      <c r="B175" s="36" t="s">
        <v>107</v>
      </c>
      <c r="C175" s="36">
        <v>1.9228308007344288E-2</v>
      </c>
    </row>
    <row r="176" spans="2:3" ht="15.75" x14ac:dyDescent="0.3">
      <c r="B176" s="36" t="s">
        <v>115</v>
      </c>
      <c r="C176" s="36">
        <v>2.287831641214921E-2</v>
      </c>
    </row>
    <row r="177" spans="2:3" ht="15.75" x14ac:dyDescent="0.3">
      <c r="B177" s="36" t="s">
        <v>137</v>
      </c>
      <c r="C177" s="36">
        <v>2.3496467781872466E-2</v>
      </c>
    </row>
    <row r="178" spans="2:3" ht="15.75" x14ac:dyDescent="0.3">
      <c r="B178" s="36" t="s">
        <v>123</v>
      </c>
      <c r="C178" s="36">
        <v>2.3981071835924194E-2</v>
      </c>
    </row>
    <row r="179" spans="2:3" ht="15.75" x14ac:dyDescent="0.3">
      <c r="B179" s="36" t="s">
        <v>92</v>
      </c>
      <c r="C179" s="36">
        <v>4.3044761752731898E-2</v>
      </c>
    </row>
    <row r="180" spans="2:3" ht="15.75" x14ac:dyDescent="0.3">
      <c r="B180" s="36" t="s">
        <v>121</v>
      </c>
      <c r="C180" s="36">
        <v>6.6074552231136521E-2</v>
      </c>
    </row>
    <row r="181" spans="2:3" ht="15.75" x14ac:dyDescent="0.3">
      <c r="B181" s="36" t="s">
        <v>95</v>
      </c>
      <c r="C181" s="36">
        <v>7.1183305958211179E-2</v>
      </c>
    </row>
    <row r="182" spans="2:3" ht="15.75" x14ac:dyDescent="0.3">
      <c r="B182" s="36" t="s">
        <v>127</v>
      </c>
      <c r="C182" s="36">
        <v>7.9391755625062677E-2</v>
      </c>
    </row>
    <row r="183" spans="2:3" ht="15.75" x14ac:dyDescent="0.3">
      <c r="B183" s="36" t="s">
        <v>135</v>
      </c>
      <c r="C183" s="36">
        <v>7.9403212442762897E-2</v>
      </c>
    </row>
    <row r="184" spans="2:3" ht="15.75" x14ac:dyDescent="0.3">
      <c r="B184" s="36" t="s">
        <v>109</v>
      </c>
      <c r="C184" s="36">
        <v>8.1156954059401862E-2</v>
      </c>
    </row>
    <row r="185" spans="2:3" ht="15.75" x14ac:dyDescent="0.3">
      <c r="B185" s="36" t="s">
        <v>91</v>
      </c>
      <c r="C185" s="36">
        <v>9.6273932842264862E-2</v>
      </c>
    </row>
    <row r="186" spans="2:3" ht="15.75" x14ac:dyDescent="0.3">
      <c r="B186" s="36" t="s">
        <v>128</v>
      </c>
      <c r="C186" s="36">
        <v>0.13322761762246996</v>
      </c>
    </row>
    <row r="187" spans="2:3" ht="15.75" x14ac:dyDescent="0.3">
      <c r="B187" s="36" t="s">
        <v>130</v>
      </c>
      <c r="C187" s="36">
        <v>0.13335595761606275</v>
      </c>
    </row>
    <row r="188" spans="2:3" ht="15.75" x14ac:dyDescent="0.3">
      <c r="B188" s="36" t="s">
        <v>98</v>
      </c>
      <c r="C188" s="36">
        <v>0.15413060187190844</v>
      </c>
    </row>
    <row r="189" spans="2:3" ht="15.75" x14ac:dyDescent="0.3">
      <c r="B189" s="36" t="s">
        <v>90</v>
      </c>
      <c r="C189" s="36">
        <v>0.16093582767558068</v>
      </c>
    </row>
    <row r="190" spans="2:3" ht="15.75" x14ac:dyDescent="0.3">
      <c r="B190" s="36" t="s">
        <v>126</v>
      </c>
      <c r="C190" s="36">
        <v>0.17490131306772116</v>
      </c>
    </row>
    <row r="191" spans="2:3" ht="15.75" x14ac:dyDescent="0.3">
      <c r="B191" s="36" t="s">
        <v>131</v>
      </c>
      <c r="C191" s="36">
        <v>0.21413424271455656</v>
      </c>
    </row>
    <row r="192" spans="2:3" ht="15.75" x14ac:dyDescent="0.3">
      <c r="B192" s="36" t="s">
        <v>89</v>
      </c>
      <c r="C192" s="36">
        <v>0.21661424782381203</v>
      </c>
    </row>
    <row r="193" spans="2:3" ht="15.75" x14ac:dyDescent="0.3">
      <c r="B193" s="36" t="s">
        <v>129</v>
      </c>
      <c r="C193" s="36">
        <v>0.21818349753358707</v>
      </c>
    </row>
    <row r="194" spans="2:3" ht="15.75" x14ac:dyDescent="0.3">
      <c r="B194" s="36" t="s">
        <v>106</v>
      </c>
      <c r="C194" s="36">
        <v>0.22265203341840034</v>
      </c>
    </row>
    <row r="195" spans="2:3" ht="15.75" x14ac:dyDescent="0.3">
      <c r="B195" s="36" t="s">
        <v>134</v>
      </c>
      <c r="C195" s="36">
        <v>0.23204876214675563</v>
      </c>
    </row>
    <row r="196" spans="2:3" ht="15.75" x14ac:dyDescent="0.3">
      <c r="B196" s="36" t="s">
        <v>139</v>
      </c>
      <c r="C196" s="36">
        <v>0.2527120956811798</v>
      </c>
    </row>
    <row r="197" spans="2:3" ht="15.75" x14ac:dyDescent="0.3">
      <c r="B197" s="36" t="s">
        <v>112</v>
      </c>
      <c r="C197" s="36">
        <v>0.29442699746390399</v>
      </c>
    </row>
    <row r="198" spans="2:3" ht="15.75" x14ac:dyDescent="0.3">
      <c r="B198" s="36" t="s">
        <v>138</v>
      </c>
      <c r="C198" s="36">
        <v>0.29884950040021546</v>
      </c>
    </row>
    <row r="199" spans="2:3" ht="15.75" x14ac:dyDescent="0.3">
      <c r="B199" s="36" t="s">
        <v>99</v>
      </c>
      <c r="C199" s="36">
        <v>0.31098407411683437</v>
      </c>
    </row>
    <row r="200" spans="2:3" ht="15.75" x14ac:dyDescent="0.3">
      <c r="B200" s="36" t="s">
        <v>133</v>
      </c>
      <c r="C200" s="36">
        <v>0.31656477413868395</v>
      </c>
    </row>
    <row r="201" spans="2:3" ht="15.75" x14ac:dyDescent="0.3">
      <c r="B201" s="36" t="s">
        <v>116</v>
      </c>
      <c r="C201" s="36">
        <v>0.31908234187506718</v>
      </c>
    </row>
    <row r="202" spans="2:3" ht="15.75" x14ac:dyDescent="0.3">
      <c r="B202" s="36" t="s">
        <v>124</v>
      </c>
      <c r="C202" s="36">
        <v>0.32688050462878365</v>
      </c>
    </row>
    <row r="203" spans="2:3" ht="15.75" x14ac:dyDescent="0.3">
      <c r="B203" s="36" t="s">
        <v>113</v>
      </c>
      <c r="C203" s="36">
        <v>0.35351200924484405</v>
      </c>
    </row>
    <row r="204" spans="2:3" ht="15.75" x14ac:dyDescent="0.3">
      <c r="B204" s="36" t="s">
        <v>122</v>
      </c>
      <c r="C204" s="36">
        <v>0.35485694366003295</v>
      </c>
    </row>
    <row r="205" spans="2:3" ht="15.75" x14ac:dyDescent="0.3">
      <c r="B205" s="36" t="s">
        <v>141</v>
      </c>
      <c r="C205" s="36">
        <v>0.59314325320848715</v>
      </c>
    </row>
    <row r="206" spans="2:3" ht="15.75" x14ac:dyDescent="0.3">
      <c r="B206" s="36" t="s">
        <v>110</v>
      </c>
      <c r="C206" s="36">
        <v>0.74723144522615004</v>
      </c>
    </row>
    <row r="207" spans="2:3" ht="15.75" x14ac:dyDescent="0.3">
      <c r="B207" s="36" t="s">
        <v>117</v>
      </c>
      <c r="C207" s="36">
        <v>0.98426078826206675</v>
      </c>
    </row>
    <row r="208" spans="2:3" ht="15.75" x14ac:dyDescent="0.3">
      <c r="B208" s="36" t="s">
        <v>100</v>
      </c>
      <c r="C208" s="36">
        <v>1.14368281649735</v>
      </c>
    </row>
    <row r="209" spans="2:3" ht="15.75" x14ac:dyDescent="0.3">
      <c r="B209" s="36" t="s">
        <v>118</v>
      </c>
      <c r="C209" s="36">
        <v>1.2443337125699558</v>
      </c>
    </row>
    <row r="210" spans="2:3" ht="15.75" x14ac:dyDescent="0.3">
      <c r="B210" s="36" t="s">
        <v>136</v>
      </c>
      <c r="C210" s="36">
        <v>1.5610726578191856</v>
      </c>
    </row>
    <row r="211" spans="2:3" ht="15.75" x14ac:dyDescent="0.3">
      <c r="B211" s="36" t="s">
        <v>111</v>
      </c>
      <c r="C211" s="36">
        <v>2.1836629800066545</v>
      </c>
    </row>
    <row r="212" spans="2:3" ht="15.75" x14ac:dyDescent="0.3">
      <c r="B212" s="36"/>
      <c r="C212" s="36"/>
    </row>
    <row r="213" spans="2:3" ht="21.75" x14ac:dyDescent="0.45">
      <c r="B213" s="89" t="s">
        <v>208</v>
      </c>
      <c r="C213" s="88"/>
    </row>
    <row r="214" spans="2:3" ht="15.75" x14ac:dyDescent="0.3">
      <c r="B214" s="36" t="s">
        <v>207</v>
      </c>
      <c r="C214" s="36"/>
    </row>
    <row r="215" spans="2:3" ht="15.75" x14ac:dyDescent="0.3">
      <c r="B215" s="36" t="s">
        <v>88</v>
      </c>
      <c r="C215" s="36" t="s">
        <v>181</v>
      </c>
    </row>
    <row r="216" spans="2:3" ht="15.75" x14ac:dyDescent="0.3">
      <c r="B216" s="36" t="s">
        <v>96</v>
      </c>
      <c r="C216" s="36">
        <v>0</v>
      </c>
    </row>
    <row r="217" spans="2:3" ht="15.75" x14ac:dyDescent="0.3">
      <c r="B217" s="36" t="s">
        <v>108</v>
      </c>
      <c r="C217" s="36">
        <v>0</v>
      </c>
    </row>
    <row r="218" spans="2:3" ht="15.75" x14ac:dyDescent="0.3">
      <c r="B218" s="36" t="s">
        <v>101</v>
      </c>
      <c r="C218" s="36">
        <v>0</v>
      </c>
    </row>
    <row r="219" spans="2:3" ht="15.75" x14ac:dyDescent="0.3">
      <c r="B219" s="36" t="s">
        <v>94</v>
      </c>
      <c r="C219" s="36">
        <v>0</v>
      </c>
    </row>
    <row r="220" spans="2:3" ht="15.75" x14ac:dyDescent="0.3">
      <c r="B220" s="36" t="s">
        <v>103</v>
      </c>
      <c r="C220" s="36">
        <v>0</v>
      </c>
    </row>
    <row r="221" spans="2:3" ht="15.75" x14ac:dyDescent="0.3">
      <c r="B221" s="36" t="s">
        <v>102</v>
      </c>
      <c r="C221" s="36">
        <v>0</v>
      </c>
    </row>
    <row r="222" spans="2:3" ht="15.75" x14ac:dyDescent="0.3">
      <c r="B222" s="36" t="s">
        <v>105</v>
      </c>
      <c r="C222" s="36">
        <v>0</v>
      </c>
    </row>
    <row r="223" spans="2:3" ht="15.75" x14ac:dyDescent="0.3">
      <c r="B223" s="36" t="s">
        <v>93</v>
      </c>
      <c r="C223" s="36">
        <v>0</v>
      </c>
    </row>
    <row r="224" spans="2:3" ht="15.75" x14ac:dyDescent="0.3">
      <c r="B224" s="36" t="s">
        <v>97</v>
      </c>
      <c r="C224" s="36">
        <v>0</v>
      </c>
    </row>
    <row r="225" spans="2:3" ht="15.75" x14ac:dyDescent="0.3">
      <c r="B225" s="36" t="s">
        <v>142</v>
      </c>
      <c r="C225" s="36">
        <v>0</v>
      </c>
    </row>
    <row r="226" spans="2:3" ht="15.75" x14ac:dyDescent="0.3">
      <c r="B226" s="36" t="s">
        <v>99</v>
      </c>
      <c r="C226" s="36">
        <v>0</v>
      </c>
    </row>
    <row r="227" spans="2:3" ht="15.75" x14ac:dyDescent="0.3">
      <c r="B227" s="36" t="s">
        <v>100</v>
      </c>
      <c r="C227" s="36">
        <v>0</v>
      </c>
    </row>
    <row r="228" spans="2:3" ht="15.75" x14ac:dyDescent="0.3">
      <c r="B228" s="36" t="s">
        <v>104</v>
      </c>
      <c r="C228" s="36">
        <v>0</v>
      </c>
    </row>
    <row r="229" spans="2:3" ht="15.75" x14ac:dyDescent="0.3">
      <c r="B229" s="36" t="s">
        <v>132</v>
      </c>
      <c r="C229" s="36">
        <v>0</v>
      </c>
    </row>
    <row r="230" spans="2:3" ht="15.75" x14ac:dyDescent="0.3">
      <c r="B230" s="36" t="s">
        <v>140</v>
      </c>
      <c r="C230" s="36">
        <v>0</v>
      </c>
    </row>
    <row r="231" spans="2:3" ht="15.75" x14ac:dyDescent="0.3">
      <c r="B231" s="36" t="s">
        <v>107</v>
      </c>
      <c r="C231" s="36">
        <v>0</v>
      </c>
    </row>
    <row r="232" spans="2:3" ht="15.75" x14ac:dyDescent="0.3">
      <c r="B232" s="36" t="s">
        <v>115</v>
      </c>
      <c r="C232" s="36">
        <v>0</v>
      </c>
    </row>
    <row r="233" spans="2:3" ht="15.75" x14ac:dyDescent="0.3">
      <c r="B233" s="36" t="s">
        <v>137</v>
      </c>
      <c r="C233" s="36">
        <v>0</v>
      </c>
    </row>
    <row r="234" spans="2:3" ht="15.75" x14ac:dyDescent="0.3">
      <c r="B234" s="36" t="s">
        <v>123</v>
      </c>
      <c r="C234" s="36">
        <v>0</v>
      </c>
    </row>
    <row r="235" spans="2:3" ht="15.75" x14ac:dyDescent="0.3">
      <c r="B235" s="36" t="s">
        <v>135</v>
      </c>
      <c r="C235" s="36">
        <v>0</v>
      </c>
    </row>
    <row r="236" spans="2:3" ht="15.75" x14ac:dyDescent="0.3">
      <c r="B236" s="36" t="s">
        <v>106</v>
      </c>
      <c r="C236" s="36">
        <v>0</v>
      </c>
    </row>
    <row r="237" spans="2:3" ht="15.75" x14ac:dyDescent="0.3">
      <c r="B237" s="36" t="s">
        <v>138</v>
      </c>
      <c r="C237" s="36">
        <v>0</v>
      </c>
    </row>
    <row r="238" spans="2:3" ht="15.75" x14ac:dyDescent="0.3">
      <c r="B238" s="36" t="s">
        <v>119</v>
      </c>
      <c r="C238" s="36">
        <v>0</v>
      </c>
    </row>
    <row r="239" spans="2:3" ht="15.75" x14ac:dyDescent="0.3">
      <c r="B239" s="36" t="s">
        <v>189</v>
      </c>
      <c r="C239" s="36">
        <v>0</v>
      </c>
    </row>
    <row r="240" spans="2:3" ht="15.75" x14ac:dyDescent="0.3">
      <c r="B240" s="36" t="s">
        <v>127</v>
      </c>
      <c r="C240" s="36">
        <v>7.9391755625062687E-3</v>
      </c>
    </row>
    <row r="241" spans="2:3" ht="15.75" x14ac:dyDescent="0.3">
      <c r="B241" s="36" t="s">
        <v>114</v>
      </c>
      <c r="C241" s="36">
        <v>1.6365471751293274E-2</v>
      </c>
    </row>
    <row r="242" spans="2:3" ht="15.75" x14ac:dyDescent="0.3">
      <c r="B242" s="36" t="s">
        <v>125</v>
      </c>
      <c r="C242" s="36">
        <v>1.7498636112554797E-2</v>
      </c>
    </row>
    <row r="243" spans="2:3" ht="15.75" x14ac:dyDescent="0.3">
      <c r="B243" s="36" t="s">
        <v>121</v>
      </c>
      <c r="C243" s="36">
        <v>2.8907616601122222E-2</v>
      </c>
    </row>
    <row r="244" spans="2:3" ht="15.75" x14ac:dyDescent="0.3">
      <c r="B244" s="36" t="s">
        <v>92</v>
      </c>
      <c r="C244" s="36">
        <v>4.3044761752731905E-2</v>
      </c>
    </row>
    <row r="245" spans="2:3" ht="15.75" x14ac:dyDescent="0.3">
      <c r="B245" s="36" t="s">
        <v>95</v>
      </c>
      <c r="C245" s="36">
        <v>4.7455537305474117E-2</v>
      </c>
    </row>
    <row r="246" spans="2:3" ht="15.75" x14ac:dyDescent="0.3">
      <c r="B246" s="36" t="s">
        <v>113</v>
      </c>
      <c r="C246" s="36">
        <v>5.0501715606406296E-2</v>
      </c>
    </row>
    <row r="247" spans="2:3" ht="15.75" x14ac:dyDescent="0.3">
      <c r="B247" s="36" t="s">
        <v>109</v>
      </c>
      <c r="C247" s="36">
        <v>5.4104636039601244E-2</v>
      </c>
    </row>
    <row r="248" spans="2:3" ht="15.75" x14ac:dyDescent="0.3">
      <c r="B248" s="36" t="s">
        <v>128</v>
      </c>
      <c r="C248" s="36">
        <v>6.0558008010213625E-2</v>
      </c>
    </row>
    <row r="249" spans="2:3" ht="15.75" x14ac:dyDescent="0.3">
      <c r="B249" s="36" t="s">
        <v>90</v>
      </c>
      <c r="C249" s="36">
        <v>6.4374331070232271E-2</v>
      </c>
    </row>
    <row r="250" spans="2:3" ht="15.75" x14ac:dyDescent="0.3">
      <c r="B250" s="36" t="s">
        <v>116</v>
      </c>
      <c r="C250" s="36">
        <v>7.0907187083348269E-2</v>
      </c>
    </row>
    <row r="251" spans="2:3" ht="15.75" x14ac:dyDescent="0.3">
      <c r="B251" s="36" t="s">
        <v>126</v>
      </c>
      <c r="C251" s="36">
        <v>8.122197729355711E-2</v>
      </c>
    </row>
    <row r="252" spans="2:3" ht="15.75" x14ac:dyDescent="0.3">
      <c r="B252" s="36" t="s">
        <v>110</v>
      </c>
      <c r="C252" s="36">
        <v>8.3025716136238895E-2</v>
      </c>
    </row>
    <row r="253" spans="2:3" ht="15.75" x14ac:dyDescent="0.3">
      <c r="B253" s="36" t="s">
        <v>134</v>
      </c>
      <c r="C253" s="36">
        <v>8.701828580503336E-2</v>
      </c>
    </row>
    <row r="254" spans="2:3" ht="15.75" x14ac:dyDescent="0.3">
      <c r="B254" s="36" t="s">
        <v>131</v>
      </c>
      <c r="C254" s="36">
        <v>9.1771818306238526E-2</v>
      </c>
    </row>
    <row r="255" spans="2:3" ht="15.75" x14ac:dyDescent="0.3">
      <c r="B255" s="36" t="s">
        <v>130</v>
      </c>
      <c r="C255" s="36">
        <v>9.334917033124393E-2</v>
      </c>
    </row>
    <row r="256" spans="2:3" ht="15.75" x14ac:dyDescent="0.3">
      <c r="B256" s="36" t="s">
        <v>91</v>
      </c>
      <c r="C256" s="36">
        <v>9.6273932842264875E-2</v>
      </c>
    </row>
    <row r="257" spans="2:3" ht="15.75" x14ac:dyDescent="0.3">
      <c r="B257" s="36" t="s">
        <v>129</v>
      </c>
      <c r="C257" s="36">
        <v>9.6970443348260923E-2</v>
      </c>
    </row>
    <row r="258" spans="2:3" ht="15.75" x14ac:dyDescent="0.3">
      <c r="B258" s="36" t="s">
        <v>98</v>
      </c>
      <c r="C258" s="36">
        <v>0.10275373458127231</v>
      </c>
    </row>
    <row r="259" spans="2:3" ht="15.75" x14ac:dyDescent="0.3">
      <c r="B259" s="36" t="s">
        <v>133</v>
      </c>
      <c r="C259" s="36">
        <v>0.10552159137956132</v>
      </c>
    </row>
    <row r="260" spans="2:3" ht="15.75" x14ac:dyDescent="0.3">
      <c r="B260" s="36" t="s">
        <v>124</v>
      </c>
      <c r="C260" s="36">
        <v>0.15565738315656363</v>
      </c>
    </row>
    <row r="261" spans="2:3" ht="15.75" x14ac:dyDescent="0.3">
      <c r="B261" s="36" t="s">
        <v>122</v>
      </c>
      <c r="C261" s="36">
        <v>0.18966491816312109</v>
      </c>
    </row>
    <row r="262" spans="2:3" ht="15.75" x14ac:dyDescent="0.3">
      <c r="B262" s="36" t="s">
        <v>112</v>
      </c>
      <c r="C262" s="36">
        <v>0.196284664975936</v>
      </c>
    </row>
    <row r="263" spans="2:3" ht="15.75" x14ac:dyDescent="0.3">
      <c r="B263" s="36" t="s">
        <v>89</v>
      </c>
      <c r="C263" s="36">
        <v>0.21661424782381206</v>
      </c>
    </row>
    <row r="264" spans="2:3" ht="15.75" x14ac:dyDescent="0.3">
      <c r="B264" s="36" t="s">
        <v>139</v>
      </c>
      <c r="C264" s="36">
        <v>0.2527120956811798</v>
      </c>
    </row>
    <row r="265" spans="2:3" ht="15.75" x14ac:dyDescent="0.3">
      <c r="B265" s="36" t="s">
        <v>117</v>
      </c>
      <c r="C265" s="36">
        <v>0.28707606324310281</v>
      </c>
    </row>
    <row r="266" spans="2:3" ht="15.75" x14ac:dyDescent="0.3">
      <c r="B266" s="36" t="s">
        <v>141</v>
      </c>
      <c r="C266" s="36">
        <v>0.3235326835682657</v>
      </c>
    </row>
    <row r="267" spans="2:3" ht="15.75" x14ac:dyDescent="0.3">
      <c r="B267" s="36" t="s">
        <v>111</v>
      </c>
      <c r="C267" s="36">
        <v>0.54591574500166362</v>
      </c>
    </row>
    <row r="268" spans="2:3" ht="15.75" x14ac:dyDescent="0.3">
      <c r="B268" s="36" t="s">
        <v>118</v>
      </c>
      <c r="C268" s="36">
        <v>0.72586133233247419</v>
      </c>
    </row>
    <row r="269" spans="2:3" ht="15.75" x14ac:dyDescent="0.3">
      <c r="B269" s="36" t="s">
        <v>136</v>
      </c>
      <c r="C269" s="36">
        <v>1.1198999501746332</v>
      </c>
    </row>
    <row r="271" spans="2:3" ht="21.75" x14ac:dyDescent="0.45">
      <c r="B271" s="89" t="s">
        <v>213</v>
      </c>
      <c r="C271" s="36"/>
    </row>
    <row r="272" spans="2:3" ht="15.75" x14ac:dyDescent="0.3">
      <c r="B272" s="36" t="s">
        <v>212</v>
      </c>
      <c r="C272" s="36"/>
    </row>
    <row r="273" spans="2:3" ht="15.75" x14ac:dyDescent="0.3">
      <c r="B273" s="36" t="s">
        <v>88</v>
      </c>
      <c r="C273" s="36" t="s">
        <v>181</v>
      </c>
    </row>
    <row r="274" spans="2:3" ht="15.75" x14ac:dyDescent="0.3">
      <c r="B274" s="36" t="s">
        <v>96</v>
      </c>
      <c r="C274" s="36">
        <v>0</v>
      </c>
    </row>
    <row r="275" spans="2:3" ht="15.75" x14ac:dyDescent="0.3">
      <c r="B275" s="36" t="s">
        <v>108</v>
      </c>
      <c r="C275" s="36">
        <v>0</v>
      </c>
    </row>
    <row r="276" spans="2:3" ht="15.75" x14ac:dyDescent="0.3">
      <c r="B276" s="36" t="s">
        <v>101</v>
      </c>
      <c r="C276" s="36">
        <v>0</v>
      </c>
    </row>
    <row r="277" spans="2:3" ht="15.75" x14ac:dyDescent="0.3">
      <c r="B277" s="36" t="s">
        <v>94</v>
      </c>
      <c r="C277" s="36">
        <v>0</v>
      </c>
    </row>
    <row r="278" spans="2:3" ht="15.75" x14ac:dyDescent="0.3">
      <c r="B278" s="36" t="s">
        <v>103</v>
      </c>
      <c r="C278" s="36">
        <v>0</v>
      </c>
    </row>
    <row r="279" spans="2:3" ht="15.75" x14ac:dyDescent="0.3">
      <c r="B279" s="36" t="s">
        <v>102</v>
      </c>
      <c r="C279" s="36">
        <v>0</v>
      </c>
    </row>
    <row r="280" spans="2:3" ht="15.75" x14ac:dyDescent="0.3">
      <c r="B280" s="36" t="s">
        <v>105</v>
      </c>
      <c r="C280" s="36">
        <v>0</v>
      </c>
    </row>
    <row r="281" spans="2:3" ht="15.75" x14ac:dyDescent="0.3">
      <c r="B281" s="36" t="s">
        <v>93</v>
      </c>
      <c r="C281" s="36">
        <v>0</v>
      </c>
    </row>
    <row r="282" spans="2:3" ht="15.75" x14ac:dyDescent="0.3">
      <c r="B282" s="36" t="s">
        <v>97</v>
      </c>
      <c r="C282" s="36">
        <v>0</v>
      </c>
    </row>
    <row r="283" spans="2:3" ht="15.75" x14ac:dyDescent="0.3">
      <c r="B283" s="36" t="s">
        <v>142</v>
      </c>
      <c r="C283" s="36">
        <v>0</v>
      </c>
    </row>
    <row r="284" spans="2:3" ht="15.75" x14ac:dyDescent="0.3">
      <c r="B284" s="36" t="s">
        <v>104</v>
      </c>
      <c r="C284" s="36">
        <v>0</v>
      </c>
    </row>
    <row r="285" spans="2:3" ht="15.75" x14ac:dyDescent="0.3">
      <c r="B285" s="36" t="s">
        <v>132</v>
      </c>
      <c r="C285" s="36">
        <v>0</v>
      </c>
    </row>
    <row r="286" spans="2:3" ht="15.75" x14ac:dyDescent="0.3">
      <c r="B286" s="36" t="s">
        <v>140</v>
      </c>
      <c r="C286" s="36">
        <v>0</v>
      </c>
    </row>
    <row r="287" spans="2:3" ht="15.75" x14ac:dyDescent="0.3">
      <c r="B287" s="36" t="s">
        <v>119</v>
      </c>
      <c r="C287" s="36">
        <v>0</v>
      </c>
    </row>
    <row r="288" spans="2:3" ht="15.75" x14ac:dyDescent="0.3">
      <c r="B288" s="36" t="s">
        <v>189</v>
      </c>
      <c r="C288" s="36">
        <v>0</v>
      </c>
    </row>
    <row r="289" spans="2:3" ht="15.75" x14ac:dyDescent="0.3">
      <c r="B289" s="36" t="s">
        <v>114</v>
      </c>
      <c r="C289" s="36">
        <v>1.6365471751293274E-2</v>
      </c>
    </row>
    <row r="290" spans="2:3" ht="15.75" x14ac:dyDescent="0.3">
      <c r="B290" s="36" t="s">
        <v>107</v>
      </c>
      <c r="C290" s="36">
        <v>1.9228308007344291E-2</v>
      </c>
    </row>
    <row r="291" spans="2:3" ht="15.75" x14ac:dyDescent="0.3">
      <c r="B291" s="36" t="s">
        <v>115</v>
      </c>
      <c r="C291" s="36">
        <v>2.2878316412149213E-2</v>
      </c>
    </row>
    <row r="292" spans="2:3" ht="15.75" x14ac:dyDescent="0.3">
      <c r="B292" s="36" t="s">
        <v>137</v>
      </c>
      <c r="C292" s="36">
        <v>2.349646778187247E-2</v>
      </c>
    </row>
    <row r="293" spans="2:3" ht="15.75" x14ac:dyDescent="0.3">
      <c r="B293" s="36" t="s">
        <v>123</v>
      </c>
      <c r="C293" s="36">
        <v>2.3981071835924194E-2</v>
      </c>
    </row>
    <row r="294" spans="2:3" ht="15.75" x14ac:dyDescent="0.3">
      <c r="B294" s="36" t="s">
        <v>125</v>
      </c>
      <c r="C294" s="36">
        <v>3.4997272225109594E-2</v>
      </c>
    </row>
    <row r="295" spans="2:3" ht="15.75" x14ac:dyDescent="0.3">
      <c r="B295" s="36" t="s">
        <v>92</v>
      </c>
      <c r="C295" s="36">
        <v>4.3044761752731905E-2</v>
      </c>
    </row>
    <row r="296" spans="2:3" ht="15.75" x14ac:dyDescent="0.3">
      <c r="B296" s="36" t="s">
        <v>121</v>
      </c>
      <c r="C296" s="36">
        <v>6.6074552231136521E-2</v>
      </c>
    </row>
    <row r="297" spans="2:3" ht="15.75" x14ac:dyDescent="0.3">
      <c r="B297" s="36" t="s">
        <v>135</v>
      </c>
      <c r="C297" s="36">
        <v>7.9403212442762897E-2</v>
      </c>
    </row>
    <row r="298" spans="2:3" ht="15.75" x14ac:dyDescent="0.3">
      <c r="B298" s="36" t="s">
        <v>109</v>
      </c>
      <c r="C298" s="36">
        <v>8.1156954059401862E-2</v>
      </c>
    </row>
    <row r="299" spans="2:3" ht="15.75" x14ac:dyDescent="0.3">
      <c r="B299" s="36" t="s">
        <v>127</v>
      </c>
      <c r="C299" s="36">
        <v>8.7330931187568947E-2</v>
      </c>
    </row>
    <row r="300" spans="2:3" ht="15.75" x14ac:dyDescent="0.3">
      <c r="B300" s="36" t="s">
        <v>95</v>
      </c>
      <c r="C300" s="36">
        <v>9.4911074610948234E-2</v>
      </c>
    </row>
    <row r="301" spans="2:3" ht="15.75" x14ac:dyDescent="0.3">
      <c r="B301" s="36" t="s">
        <v>91</v>
      </c>
      <c r="C301" s="36">
        <v>9.6273932842264875E-2</v>
      </c>
    </row>
    <row r="302" spans="2:3" ht="15.75" x14ac:dyDescent="0.3">
      <c r="B302" s="36" t="s">
        <v>130</v>
      </c>
      <c r="C302" s="36">
        <v>0.14669155337766904</v>
      </c>
    </row>
    <row r="303" spans="2:3" ht="15.75" x14ac:dyDescent="0.3">
      <c r="B303" s="36" t="s">
        <v>98</v>
      </c>
      <c r="C303" s="36">
        <v>0.15413060187190844</v>
      </c>
    </row>
    <row r="304" spans="2:3" ht="15.75" x14ac:dyDescent="0.3">
      <c r="B304" s="36" t="s">
        <v>128</v>
      </c>
      <c r="C304" s="36">
        <v>0.1574508208265554</v>
      </c>
    </row>
    <row r="305" spans="2:3" ht="15.75" x14ac:dyDescent="0.3">
      <c r="B305" s="36" t="s">
        <v>90</v>
      </c>
      <c r="C305" s="36">
        <v>0.19312299321069681</v>
      </c>
    </row>
    <row r="306" spans="2:3" ht="15.75" x14ac:dyDescent="0.3">
      <c r="B306" s="36" t="s">
        <v>126</v>
      </c>
      <c r="C306" s="36">
        <v>0.19333820361901941</v>
      </c>
    </row>
    <row r="307" spans="2:3" ht="15.75" x14ac:dyDescent="0.3">
      <c r="B307" s="36" t="s">
        <v>131</v>
      </c>
      <c r="C307" s="36">
        <v>0.21413424271455653</v>
      </c>
    </row>
    <row r="308" spans="2:3" ht="15.75" x14ac:dyDescent="0.3">
      <c r="B308" s="36" t="s">
        <v>89</v>
      </c>
      <c r="C308" s="36">
        <v>0.21661424782381206</v>
      </c>
    </row>
    <row r="309" spans="2:3" ht="15.75" x14ac:dyDescent="0.3">
      <c r="B309" s="36" t="s">
        <v>129</v>
      </c>
      <c r="C309" s="36">
        <v>0.21818349753358707</v>
      </c>
    </row>
    <row r="310" spans="2:3" ht="15.75" x14ac:dyDescent="0.3">
      <c r="B310" s="36" t="s">
        <v>106</v>
      </c>
      <c r="C310" s="36">
        <v>0.22265203341840034</v>
      </c>
    </row>
    <row r="311" spans="2:3" ht="15.75" x14ac:dyDescent="0.3">
      <c r="B311" s="36" t="s">
        <v>134</v>
      </c>
      <c r="C311" s="36">
        <v>0.23204876214675563</v>
      </c>
    </row>
    <row r="312" spans="2:3" ht="15.75" x14ac:dyDescent="0.3">
      <c r="B312" s="36" t="s">
        <v>139</v>
      </c>
      <c r="C312" s="36">
        <v>0.2527120956811798</v>
      </c>
    </row>
    <row r="313" spans="2:3" ht="15.75" x14ac:dyDescent="0.3">
      <c r="B313" s="36" t="s">
        <v>112</v>
      </c>
      <c r="C313" s="36">
        <v>0.29442699746390399</v>
      </c>
    </row>
    <row r="314" spans="2:3" ht="15.75" x14ac:dyDescent="0.3">
      <c r="B314" s="36" t="s">
        <v>138</v>
      </c>
      <c r="C314" s="36">
        <v>0.29884950040021552</v>
      </c>
    </row>
    <row r="315" spans="2:3" ht="15.75" x14ac:dyDescent="0.3">
      <c r="B315" s="36" t="s">
        <v>99</v>
      </c>
      <c r="C315" s="36">
        <v>0.31098407411683437</v>
      </c>
    </row>
    <row r="316" spans="2:3" ht="15.75" x14ac:dyDescent="0.3">
      <c r="B316" s="36" t="s">
        <v>124</v>
      </c>
      <c r="C316" s="36">
        <v>0.34244624294443998</v>
      </c>
    </row>
    <row r="317" spans="2:3" ht="15.75" x14ac:dyDescent="0.3">
      <c r="B317" s="36" t="s">
        <v>113</v>
      </c>
      <c r="C317" s="36">
        <v>0.35351200924484405</v>
      </c>
    </row>
    <row r="318" spans="2:3" ht="15.75" x14ac:dyDescent="0.3">
      <c r="B318" s="36" t="s">
        <v>116</v>
      </c>
      <c r="C318" s="36">
        <v>0.35453593541674133</v>
      </c>
    </row>
    <row r="319" spans="2:3" ht="15.75" x14ac:dyDescent="0.3">
      <c r="B319" s="36" t="s">
        <v>122</v>
      </c>
      <c r="C319" s="36">
        <v>0.4221573984921082</v>
      </c>
    </row>
    <row r="320" spans="2:3" ht="15.75" x14ac:dyDescent="0.3">
      <c r="B320" s="36" t="s">
        <v>133</v>
      </c>
      <c r="C320" s="36">
        <v>0.47484716120802595</v>
      </c>
    </row>
    <row r="321" spans="2:3" ht="15.75" x14ac:dyDescent="0.3">
      <c r="B321" s="36" t="s">
        <v>141</v>
      </c>
      <c r="C321" s="36">
        <v>0.6470653671365314</v>
      </c>
    </row>
    <row r="322" spans="2:3" ht="15.75" x14ac:dyDescent="0.3">
      <c r="B322" s="36" t="s">
        <v>110</v>
      </c>
      <c r="C322" s="36">
        <v>0.9132828774986278</v>
      </c>
    </row>
    <row r="323" spans="2:3" ht="15.75" x14ac:dyDescent="0.3">
      <c r="B323" s="36" t="s">
        <v>117</v>
      </c>
      <c r="C323" s="36">
        <v>1.1072933867948251</v>
      </c>
    </row>
    <row r="324" spans="2:3" ht="15.75" x14ac:dyDescent="0.3">
      <c r="B324" s="36" t="s">
        <v>100</v>
      </c>
      <c r="C324" s="36">
        <v>1.1436828164973503</v>
      </c>
    </row>
    <row r="325" spans="2:3" ht="15.75" x14ac:dyDescent="0.3">
      <c r="B325" s="36" t="s">
        <v>118</v>
      </c>
      <c r="C325" s="36">
        <v>1.2961809505937041</v>
      </c>
    </row>
    <row r="326" spans="2:3" ht="15.75" x14ac:dyDescent="0.3">
      <c r="B326" s="36" t="s">
        <v>136</v>
      </c>
      <c r="C326" s="36">
        <v>1.7986271927047137</v>
      </c>
    </row>
    <row r="327" spans="2:3" ht="15.75" x14ac:dyDescent="0.3">
      <c r="B327" s="36" t="s">
        <v>111</v>
      </c>
      <c r="C327" s="36">
        <v>2.1836629800066545</v>
      </c>
    </row>
    <row r="329" spans="2:3" ht="21.75" x14ac:dyDescent="0.45">
      <c r="B329" s="89" t="s">
        <v>217</v>
      </c>
      <c r="C329" s="36"/>
    </row>
    <row r="330" spans="2:3" ht="15.75" x14ac:dyDescent="0.3">
      <c r="B330" s="36" t="s">
        <v>216</v>
      </c>
      <c r="C330" s="36"/>
    </row>
    <row r="331" spans="2:3" ht="15.75" x14ac:dyDescent="0.3">
      <c r="B331" s="36" t="s">
        <v>88</v>
      </c>
      <c r="C331" s="36" t="s">
        <v>181</v>
      </c>
    </row>
    <row r="332" spans="2:3" ht="15.75" x14ac:dyDescent="0.3">
      <c r="B332" s="36" t="s">
        <v>96</v>
      </c>
      <c r="C332" s="36">
        <v>0</v>
      </c>
    </row>
    <row r="333" spans="2:3" ht="15.75" x14ac:dyDescent="0.3">
      <c r="B333" s="36" t="s">
        <v>108</v>
      </c>
      <c r="C333" s="36">
        <v>0</v>
      </c>
    </row>
    <row r="334" spans="2:3" ht="15.75" x14ac:dyDescent="0.3">
      <c r="B334" s="36" t="s">
        <v>101</v>
      </c>
      <c r="C334" s="36">
        <v>0</v>
      </c>
    </row>
    <row r="335" spans="2:3" ht="15.75" x14ac:dyDescent="0.3">
      <c r="B335" s="36" t="s">
        <v>94</v>
      </c>
      <c r="C335" s="36">
        <v>0</v>
      </c>
    </row>
    <row r="336" spans="2:3" ht="15.75" x14ac:dyDescent="0.3">
      <c r="B336" s="36" t="s">
        <v>103</v>
      </c>
      <c r="C336" s="36">
        <v>0</v>
      </c>
    </row>
    <row r="337" spans="2:3" ht="15.75" x14ac:dyDescent="0.3">
      <c r="B337" s="36" t="s">
        <v>102</v>
      </c>
      <c r="C337" s="36">
        <v>0</v>
      </c>
    </row>
    <row r="338" spans="2:3" ht="15.75" x14ac:dyDescent="0.3">
      <c r="B338" s="36" t="s">
        <v>105</v>
      </c>
      <c r="C338" s="36">
        <v>0</v>
      </c>
    </row>
    <row r="339" spans="2:3" ht="15.75" x14ac:dyDescent="0.3">
      <c r="B339" s="36" t="s">
        <v>93</v>
      </c>
      <c r="C339" s="36">
        <v>0</v>
      </c>
    </row>
    <row r="340" spans="2:3" ht="15.75" x14ac:dyDescent="0.3">
      <c r="B340" s="36" t="s">
        <v>97</v>
      </c>
      <c r="C340" s="36">
        <v>0</v>
      </c>
    </row>
    <row r="341" spans="2:3" ht="15.75" x14ac:dyDescent="0.3">
      <c r="B341" s="36" t="s">
        <v>142</v>
      </c>
      <c r="C341" s="36">
        <v>0</v>
      </c>
    </row>
    <row r="342" spans="2:3" ht="15.75" x14ac:dyDescent="0.3">
      <c r="B342" s="36" t="s">
        <v>104</v>
      </c>
      <c r="C342" s="36">
        <v>0</v>
      </c>
    </row>
    <row r="343" spans="2:3" ht="15.75" x14ac:dyDescent="0.3">
      <c r="B343" s="36" t="s">
        <v>119</v>
      </c>
      <c r="C343" s="36">
        <v>0</v>
      </c>
    </row>
    <row r="344" spans="2:3" ht="15.75" x14ac:dyDescent="0.3">
      <c r="B344" s="36" t="s">
        <v>107</v>
      </c>
      <c r="C344" s="36">
        <v>1.9228308007344291E-2</v>
      </c>
    </row>
    <row r="345" spans="2:3" ht="15.75" x14ac:dyDescent="0.3">
      <c r="B345" s="36" t="s">
        <v>115</v>
      </c>
      <c r="C345" s="36">
        <v>2.2878316412149213E-2</v>
      </c>
    </row>
    <row r="346" spans="2:3" ht="15.75" x14ac:dyDescent="0.3">
      <c r="B346" s="36" t="s">
        <v>137</v>
      </c>
      <c r="C346" s="36">
        <v>2.349646778187247E-2</v>
      </c>
    </row>
    <row r="347" spans="2:3" ht="15.75" x14ac:dyDescent="0.3">
      <c r="B347" s="36" t="s">
        <v>114</v>
      </c>
      <c r="C347" s="36">
        <v>2.4548207626939909E-2</v>
      </c>
    </row>
    <row r="348" spans="2:3" ht="15.75" x14ac:dyDescent="0.3">
      <c r="B348" s="36" t="s">
        <v>189</v>
      </c>
      <c r="C348" s="36">
        <v>3.6805299963194704E-2</v>
      </c>
    </row>
    <row r="349" spans="2:3" ht="15.75" x14ac:dyDescent="0.3">
      <c r="B349" s="36" t="s">
        <v>92</v>
      </c>
      <c r="C349" s="36">
        <v>4.3044761752731905E-2</v>
      </c>
    </row>
    <row r="350" spans="2:3" ht="15.75" x14ac:dyDescent="0.3">
      <c r="B350" s="36" t="s">
        <v>132</v>
      </c>
      <c r="C350" s="36">
        <v>4.8402211145304498E-2</v>
      </c>
    </row>
    <row r="351" spans="2:3" ht="15.75" x14ac:dyDescent="0.3">
      <c r="B351" s="36" t="s">
        <v>125</v>
      </c>
      <c r="C351" s="36">
        <v>5.2495908337664397E-2</v>
      </c>
    </row>
    <row r="352" spans="2:3" ht="15.75" x14ac:dyDescent="0.3">
      <c r="B352" s="36" t="s">
        <v>140</v>
      </c>
      <c r="C352" s="36">
        <v>5.696843120020835E-2</v>
      </c>
    </row>
    <row r="353" spans="2:3" ht="15.75" x14ac:dyDescent="0.3">
      <c r="B353" s="36" t="s">
        <v>123</v>
      </c>
      <c r="C353" s="36">
        <v>7.1943215507772579E-2</v>
      </c>
    </row>
    <row r="354" spans="2:3" ht="15.75" x14ac:dyDescent="0.3">
      <c r="B354" s="36" t="s">
        <v>127</v>
      </c>
      <c r="C354" s="36">
        <v>8.7330931187568947E-2</v>
      </c>
    </row>
    <row r="355" spans="2:3" ht="15.75" x14ac:dyDescent="0.3">
      <c r="B355" s="36" t="s">
        <v>95</v>
      </c>
      <c r="C355" s="36">
        <v>9.4911074610948234E-2</v>
      </c>
    </row>
    <row r="356" spans="2:3" ht="15.75" x14ac:dyDescent="0.3">
      <c r="B356" s="36" t="s">
        <v>91</v>
      </c>
      <c r="C356" s="36">
        <v>9.6273932842264875E-2</v>
      </c>
    </row>
    <row r="357" spans="2:3" ht="15.75" x14ac:dyDescent="0.3">
      <c r="B357" s="36" t="s">
        <v>109</v>
      </c>
      <c r="C357" s="36">
        <v>0.10820927207920249</v>
      </c>
    </row>
    <row r="358" spans="2:3" ht="15.75" x14ac:dyDescent="0.3">
      <c r="B358" s="36" t="s">
        <v>135</v>
      </c>
      <c r="C358" s="36">
        <v>0.14292578239697321</v>
      </c>
    </row>
    <row r="359" spans="2:3" ht="15.75" x14ac:dyDescent="0.3">
      <c r="B359" s="36" t="s">
        <v>98</v>
      </c>
      <c r="C359" s="36">
        <v>0.15413060187190844</v>
      </c>
    </row>
    <row r="360" spans="2:3" ht="15.75" x14ac:dyDescent="0.3">
      <c r="B360" s="36" t="s">
        <v>128</v>
      </c>
      <c r="C360" s="36">
        <v>0.1574508208265554</v>
      </c>
    </row>
    <row r="361" spans="2:3" ht="15.75" x14ac:dyDescent="0.3">
      <c r="B361" s="36" t="s">
        <v>121</v>
      </c>
      <c r="C361" s="36">
        <v>0.16105672106339525</v>
      </c>
    </row>
    <row r="362" spans="2:3" ht="15.75" x14ac:dyDescent="0.3">
      <c r="B362" s="36" t="s">
        <v>130</v>
      </c>
      <c r="C362" s="36">
        <v>0.18669834066248786</v>
      </c>
    </row>
    <row r="363" spans="2:3" ht="15.75" x14ac:dyDescent="0.3">
      <c r="B363" s="36" t="s">
        <v>89</v>
      </c>
      <c r="C363" s="36">
        <v>0.21661424782381206</v>
      </c>
    </row>
    <row r="364" spans="2:3" ht="15.75" x14ac:dyDescent="0.3">
      <c r="B364" s="36" t="s">
        <v>106</v>
      </c>
      <c r="C364" s="36">
        <v>0.22265203341840034</v>
      </c>
    </row>
    <row r="365" spans="2:3" ht="15.75" x14ac:dyDescent="0.3">
      <c r="B365" s="36" t="s">
        <v>90</v>
      </c>
      <c r="C365" s="36">
        <v>0.22531015874581292</v>
      </c>
    </row>
    <row r="366" spans="2:3" ht="15.75" x14ac:dyDescent="0.3">
      <c r="B366" s="36" t="s">
        <v>129</v>
      </c>
      <c r="C366" s="36">
        <v>0.24242610837065229</v>
      </c>
    </row>
    <row r="367" spans="2:3" ht="15.75" x14ac:dyDescent="0.3">
      <c r="B367" s="36" t="s">
        <v>126</v>
      </c>
      <c r="C367" s="36">
        <v>0.24565910923756842</v>
      </c>
    </row>
    <row r="368" spans="2:3" ht="15.75" x14ac:dyDescent="0.3">
      <c r="B368" s="36" t="s">
        <v>131</v>
      </c>
      <c r="C368" s="36">
        <v>0.27531545491871556</v>
      </c>
    </row>
    <row r="369" spans="2:3" ht="15.75" x14ac:dyDescent="0.3">
      <c r="B369" s="36" t="s">
        <v>112</v>
      </c>
      <c r="C369" s="36">
        <v>0.29442699746390399</v>
      </c>
    </row>
    <row r="370" spans="2:3" ht="15.75" x14ac:dyDescent="0.3">
      <c r="B370" s="36" t="s">
        <v>99</v>
      </c>
      <c r="C370" s="36">
        <v>0.31098407411683437</v>
      </c>
    </row>
    <row r="371" spans="2:3" ht="15.75" x14ac:dyDescent="0.3">
      <c r="B371" s="36" t="s">
        <v>134</v>
      </c>
      <c r="C371" s="36">
        <v>0.31906704795178892</v>
      </c>
    </row>
    <row r="372" spans="2:3" ht="15.75" x14ac:dyDescent="0.3">
      <c r="B372" s="36" t="s">
        <v>139</v>
      </c>
      <c r="C372" s="36">
        <v>0.33694946090823974</v>
      </c>
    </row>
    <row r="373" spans="2:3" ht="15.75" x14ac:dyDescent="0.3">
      <c r="B373" s="36" t="s">
        <v>124</v>
      </c>
      <c r="C373" s="36">
        <v>0.35801198126009631</v>
      </c>
    </row>
    <row r="374" spans="2:3" ht="15.75" x14ac:dyDescent="0.3">
      <c r="B374" s="36" t="s">
        <v>138</v>
      </c>
      <c r="C374" s="36">
        <v>0.44827425060032333</v>
      </c>
    </row>
    <row r="375" spans="2:3" ht="15.75" x14ac:dyDescent="0.3">
      <c r="B375" s="36" t="s">
        <v>116</v>
      </c>
      <c r="C375" s="36">
        <v>0.49635030958343773</v>
      </c>
    </row>
    <row r="376" spans="2:3" ht="15.75" x14ac:dyDescent="0.3">
      <c r="B376" s="36" t="s">
        <v>122</v>
      </c>
      <c r="C376" s="36">
        <v>0.52004896915694487</v>
      </c>
    </row>
    <row r="377" spans="2:3" ht="15.75" x14ac:dyDescent="0.3">
      <c r="B377" s="36" t="s">
        <v>113</v>
      </c>
      <c r="C377" s="36">
        <v>0.7070240184896881</v>
      </c>
    </row>
    <row r="378" spans="2:3" ht="15.75" x14ac:dyDescent="0.3">
      <c r="B378" s="36" t="s">
        <v>141</v>
      </c>
      <c r="C378" s="36">
        <v>0.80883170892066414</v>
      </c>
    </row>
    <row r="379" spans="2:3" ht="15.75" x14ac:dyDescent="0.3">
      <c r="B379" s="36" t="s">
        <v>133</v>
      </c>
      <c r="C379" s="36">
        <v>0.89693352672627125</v>
      </c>
    </row>
    <row r="380" spans="2:3" ht="15.75" x14ac:dyDescent="0.3">
      <c r="B380" s="36" t="s">
        <v>110</v>
      </c>
      <c r="C380" s="36">
        <v>1.0793343097711057</v>
      </c>
    </row>
    <row r="381" spans="2:3" ht="15.75" x14ac:dyDescent="0.3">
      <c r="B381" s="36" t="s">
        <v>117</v>
      </c>
      <c r="C381" s="36">
        <v>1.2713368515051695</v>
      </c>
    </row>
    <row r="382" spans="2:3" ht="15.75" x14ac:dyDescent="0.3">
      <c r="B382" s="36" t="s">
        <v>118</v>
      </c>
      <c r="C382" s="36">
        <v>1.3480281886174521</v>
      </c>
    </row>
    <row r="383" spans="2:3" ht="15.75" x14ac:dyDescent="0.3">
      <c r="B383" s="36" t="s">
        <v>136</v>
      </c>
      <c r="C383" s="36">
        <v>1.9004362790842257</v>
      </c>
    </row>
    <row r="384" spans="2:3" ht="15.75" x14ac:dyDescent="0.3">
      <c r="B384" s="36" t="s">
        <v>111</v>
      </c>
      <c r="C384" s="36">
        <v>2.1836629800066545</v>
      </c>
    </row>
    <row r="385" spans="2:3" ht="15.75" x14ac:dyDescent="0.3">
      <c r="B385" s="36" t="s">
        <v>100</v>
      </c>
      <c r="C385" s="36">
        <v>2.2873656329947005</v>
      </c>
    </row>
  </sheetData>
  <sheetProtection algorithmName="SHA-512" hashValue="ATxGTGdr2olFSkgbOcp0OU9VxgWT3QRmDNL/FnAzFBSk/H1ymVkpVJZQlVuGz3qo9QTNeiX6c93niLjsINK9yA==" saltValue="5lbHk0PyRAB6+baPbtMSuQ==" spinCount="100000" sheet="1" objects="1" scenarios="1"/>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I48"/>
  <sheetViews>
    <sheetView workbookViewId="0"/>
  </sheetViews>
  <sheetFormatPr defaultRowHeight="15" x14ac:dyDescent="0.25"/>
  <cols>
    <col min="1" max="1" width="9.140625" style="3"/>
    <col min="2" max="2" width="77.7109375" style="3" bestFit="1" customWidth="1"/>
    <col min="3" max="3" width="14.42578125" style="3" bestFit="1" customWidth="1"/>
    <col min="4" max="4" width="23.42578125" style="3" bestFit="1" customWidth="1"/>
    <col min="5" max="5" width="27" style="3" bestFit="1" customWidth="1"/>
    <col min="6" max="6" width="28.42578125" style="3" bestFit="1" customWidth="1"/>
    <col min="7" max="7" width="25.85546875" style="3" bestFit="1" customWidth="1"/>
    <col min="8" max="8" width="22.28515625" style="3" bestFit="1" customWidth="1"/>
    <col min="9" max="9" width="18.5703125" style="3" bestFit="1" customWidth="1"/>
    <col min="10" max="10" width="9.140625" style="3"/>
    <col min="11" max="11" width="4.7109375" style="3" customWidth="1"/>
    <col min="12" max="12" width="11.5703125" style="3" bestFit="1" customWidth="1"/>
    <col min="13" max="14" width="9.140625" style="3"/>
    <col min="15" max="15" width="4.140625" style="3" customWidth="1"/>
    <col min="16" max="16" width="11.5703125" style="3" bestFit="1" customWidth="1"/>
    <col min="17" max="17" width="9.140625" style="3"/>
    <col min="18" max="35" width="2.7109375" style="8" customWidth="1"/>
    <col min="36" max="16384" width="9.140625" style="3"/>
  </cols>
  <sheetData>
    <row r="1" spans="1:35" x14ac:dyDescent="0.25">
      <c r="B1" s="24" t="s">
        <v>23</v>
      </c>
      <c r="C1" s="24" t="s">
        <v>24</v>
      </c>
      <c r="D1" s="24" t="s">
        <v>25</v>
      </c>
      <c r="E1" s="24" t="s">
        <v>26</v>
      </c>
      <c r="F1" s="24" t="s">
        <v>27</v>
      </c>
      <c r="G1" s="24" t="s">
        <v>28</v>
      </c>
      <c r="H1" s="24" t="s">
        <v>29</v>
      </c>
      <c r="I1" s="25" t="s">
        <v>30</v>
      </c>
      <c r="K1" s="113" t="s">
        <v>22</v>
      </c>
      <c r="L1" s="113"/>
      <c r="O1" s="113" t="s">
        <v>31</v>
      </c>
      <c r="P1" s="113"/>
    </row>
    <row r="2" spans="1:35" x14ac:dyDescent="0.25">
      <c r="A2" s="3">
        <v>1</v>
      </c>
      <c r="B2" s="4" t="s">
        <v>37</v>
      </c>
      <c r="C2" s="5">
        <v>0.182574185835055</v>
      </c>
      <c r="D2" s="4">
        <v>4</v>
      </c>
      <c r="E2" s="4">
        <v>6</v>
      </c>
      <c r="F2" s="4">
        <v>5</v>
      </c>
      <c r="G2" s="4">
        <v>5</v>
      </c>
      <c r="H2" s="6">
        <v>44548.101343753427</v>
      </c>
      <c r="I2" s="7">
        <f t="shared" ref="I2:I29" si="0">($K$11*$C2*10^$D2)+($K$12*$C2*10^$E2)+($K$13*$C2*10^$F2)+($K$14*$C2*10^$G2)</f>
        <v>44548.101343753427</v>
      </c>
      <c r="K2" s="26">
        <v>7</v>
      </c>
      <c r="L2" s="27">
        <v>31.6227766016838</v>
      </c>
      <c r="M2" s="3">
        <v>7</v>
      </c>
      <c r="O2" s="26">
        <v>7</v>
      </c>
      <c r="P2" s="28">
        <f>10^O2</f>
        <v>10000000</v>
      </c>
    </row>
    <row r="3" spans="1:35" x14ac:dyDescent="0.25">
      <c r="A3" s="3" t="s">
        <v>74</v>
      </c>
      <c r="B3" s="4" t="s">
        <v>72</v>
      </c>
      <c r="C3" s="5">
        <v>5.7735026918962602E-2</v>
      </c>
      <c r="D3" s="4">
        <v>4</v>
      </c>
      <c r="E3" s="4">
        <v>5</v>
      </c>
      <c r="F3" s="4">
        <v>4</v>
      </c>
      <c r="G3" s="4">
        <v>5</v>
      </c>
      <c r="H3" s="6">
        <v>2655.8112382722798</v>
      </c>
      <c r="I3" s="7">
        <f t="shared" si="0"/>
        <v>2655.8112382722798</v>
      </c>
      <c r="K3" s="26">
        <v>6</v>
      </c>
      <c r="L3" s="27">
        <v>3.16227766016838</v>
      </c>
      <c r="M3" s="3">
        <v>6</v>
      </c>
      <c r="O3" s="26">
        <v>6</v>
      </c>
      <c r="P3" s="28">
        <f t="shared" ref="P3:P8" si="1">10^O3</f>
        <v>1000000</v>
      </c>
    </row>
    <row r="4" spans="1:35" ht="18" x14ac:dyDescent="0.25">
      <c r="A4" s="3">
        <v>3</v>
      </c>
      <c r="B4" s="4" t="s">
        <v>38</v>
      </c>
      <c r="C4" s="5">
        <v>0.57735026918962595</v>
      </c>
      <c r="D4" s="4">
        <v>6</v>
      </c>
      <c r="E4" s="4">
        <v>4</v>
      </c>
      <c r="F4" s="4">
        <v>3</v>
      </c>
      <c r="G4" s="4">
        <v>4</v>
      </c>
      <c r="H4" s="6">
        <v>233364.97880644683</v>
      </c>
      <c r="I4" s="7">
        <f t="shared" si="0"/>
        <v>233364.97880644683</v>
      </c>
      <c r="K4" s="26">
        <v>5</v>
      </c>
      <c r="L4" s="27">
        <v>0.57735026918962595</v>
      </c>
      <c r="M4" s="3">
        <v>5</v>
      </c>
      <c r="O4" s="26">
        <v>5</v>
      </c>
      <c r="P4" s="28">
        <f t="shared" si="1"/>
        <v>100000</v>
      </c>
      <c r="T4" s="9" t="s">
        <v>35</v>
      </c>
      <c r="U4" s="29"/>
    </row>
    <row r="5" spans="1:35" x14ac:dyDescent="0.25">
      <c r="A5" s="3">
        <v>4</v>
      </c>
      <c r="B5" s="4" t="s">
        <v>40</v>
      </c>
      <c r="C5" s="5">
        <v>5.7735026918962602E-2</v>
      </c>
      <c r="D5" s="4">
        <v>5</v>
      </c>
      <c r="E5" s="4">
        <v>5</v>
      </c>
      <c r="F5" s="4">
        <v>5</v>
      </c>
      <c r="G5" s="4">
        <v>4</v>
      </c>
      <c r="H5" s="6">
        <v>4734.2722073549339</v>
      </c>
      <c r="I5" s="7">
        <f t="shared" si="0"/>
        <v>4734.2722073549339</v>
      </c>
      <c r="K5" s="26">
        <v>4</v>
      </c>
      <c r="L5" s="27">
        <v>0.182574185835055</v>
      </c>
      <c r="M5" s="3">
        <v>4</v>
      </c>
      <c r="O5" s="26">
        <v>4</v>
      </c>
      <c r="P5" s="28">
        <f t="shared" si="1"/>
        <v>10000</v>
      </c>
      <c r="T5" s="112" t="s">
        <v>16</v>
      </c>
      <c r="U5" s="112"/>
      <c r="V5" s="112"/>
      <c r="W5" s="112"/>
      <c r="X5" s="112"/>
      <c r="Y5" s="112"/>
      <c r="Z5" s="112"/>
      <c r="AC5" s="112" t="s">
        <v>18</v>
      </c>
      <c r="AD5" s="112"/>
      <c r="AE5" s="112"/>
      <c r="AF5" s="112"/>
      <c r="AG5" s="112"/>
      <c r="AH5" s="112"/>
      <c r="AI5" s="112"/>
    </row>
    <row r="6" spans="1:35" x14ac:dyDescent="0.25">
      <c r="A6" s="3">
        <v>5</v>
      </c>
      <c r="B6" s="4" t="s">
        <v>41</v>
      </c>
      <c r="C6" s="5">
        <v>0.57735026918962595</v>
      </c>
      <c r="D6" s="4">
        <v>4</v>
      </c>
      <c r="E6" s="4">
        <v>4</v>
      </c>
      <c r="F6" s="4">
        <v>4</v>
      </c>
      <c r="G6" s="4">
        <v>4</v>
      </c>
      <c r="H6" s="6">
        <v>5773.5026918962594</v>
      </c>
      <c r="I6" s="7">
        <f t="shared" si="0"/>
        <v>5773.5026918962594</v>
      </c>
      <c r="K6" s="26">
        <v>3</v>
      </c>
      <c r="L6" s="27">
        <v>5.7735026918962602E-2</v>
      </c>
      <c r="M6" s="3">
        <v>3</v>
      </c>
      <c r="O6" s="26">
        <v>3</v>
      </c>
      <c r="P6" s="28">
        <f t="shared" si="1"/>
        <v>1000</v>
      </c>
      <c r="R6" s="110" t="s">
        <v>1</v>
      </c>
      <c r="S6" s="30">
        <v>7</v>
      </c>
      <c r="T6" s="31" t="s">
        <v>81</v>
      </c>
      <c r="U6" s="31" t="s">
        <v>81</v>
      </c>
      <c r="V6" s="31" t="s">
        <v>81</v>
      </c>
      <c r="W6" s="31" t="s">
        <v>81</v>
      </c>
      <c r="X6" s="31" t="s">
        <v>81</v>
      </c>
      <c r="Y6" s="31" t="s">
        <v>81</v>
      </c>
      <c r="Z6" s="31" t="s">
        <v>81</v>
      </c>
      <c r="AB6" s="30">
        <v>7</v>
      </c>
      <c r="AC6" s="31" t="s">
        <v>81</v>
      </c>
      <c r="AD6" s="31" t="s">
        <v>81</v>
      </c>
      <c r="AE6" s="31" t="s">
        <v>81</v>
      </c>
      <c r="AF6" s="31" t="s">
        <v>81</v>
      </c>
      <c r="AG6" s="31" t="s">
        <v>81</v>
      </c>
      <c r="AH6" s="31" t="s">
        <v>81</v>
      </c>
      <c r="AI6" s="31" t="s">
        <v>81</v>
      </c>
    </row>
    <row r="7" spans="1:35" x14ac:dyDescent="0.25">
      <c r="A7" s="3">
        <v>6</v>
      </c>
      <c r="B7" s="4" t="s">
        <v>43</v>
      </c>
      <c r="C7" s="5">
        <v>5.7735026918962602E-2</v>
      </c>
      <c r="D7" s="4">
        <v>6</v>
      </c>
      <c r="E7" s="4">
        <v>1</v>
      </c>
      <c r="F7" s="4">
        <v>2</v>
      </c>
      <c r="G7" s="4">
        <v>3</v>
      </c>
      <c r="H7" s="6">
        <v>23106.827943561053</v>
      </c>
      <c r="I7" s="7">
        <f t="shared" si="0"/>
        <v>23106.827943561053</v>
      </c>
      <c r="K7" s="26">
        <v>2</v>
      </c>
      <c r="L7" s="27">
        <v>1.8257418583505498E-2</v>
      </c>
      <c r="M7" s="3">
        <v>2</v>
      </c>
      <c r="O7" s="26">
        <v>2</v>
      </c>
      <c r="P7" s="28">
        <f t="shared" si="1"/>
        <v>100</v>
      </c>
      <c r="R7" s="110"/>
      <c r="S7" s="30">
        <v>6</v>
      </c>
      <c r="T7" s="31" t="s">
        <v>81</v>
      </c>
      <c r="U7" s="31" t="s">
        <v>81</v>
      </c>
      <c r="V7" s="31" t="s">
        <v>81</v>
      </c>
      <c r="W7" s="31" t="s">
        <v>81</v>
      </c>
      <c r="X7" s="31" t="s">
        <v>81</v>
      </c>
      <c r="Y7" s="31" t="s">
        <v>81</v>
      </c>
      <c r="Z7" s="31" t="s">
        <v>81</v>
      </c>
      <c r="AB7" s="30">
        <v>6</v>
      </c>
      <c r="AC7" s="31" t="s">
        <v>81</v>
      </c>
      <c r="AD7" s="31" t="s">
        <v>81</v>
      </c>
      <c r="AE7" s="31" t="s">
        <v>81</v>
      </c>
      <c r="AF7" s="31" t="s">
        <v>81</v>
      </c>
      <c r="AG7" s="31" t="s">
        <v>81</v>
      </c>
      <c r="AH7" s="31" t="s">
        <v>81</v>
      </c>
      <c r="AI7" s="31" t="s">
        <v>81</v>
      </c>
    </row>
    <row r="8" spans="1:35" x14ac:dyDescent="0.25">
      <c r="A8" s="3">
        <v>7</v>
      </c>
      <c r="B8" s="4" t="s">
        <v>49</v>
      </c>
      <c r="C8" s="5">
        <v>0.182574185835055</v>
      </c>
      <c r="D8" s="4">
        <v>4</v>
      </c>
      <c r="E8" s="4">
        <v>6</v>
      </c>
      <c r="F8" s="4">
        <v>5</v>
      </c>
      <c r="G8" s="4">
        <v>5</v>
      </c>
      <c r="H8" s="6">
        <v>44548.101343753427</v>
      </c>
      <c r="I8" s="7">
        <f t="shared" si="0"/>
        <v>44548.101343753427</v>
      </c>
      <c r="K8" s="26">
        <v>1</v>
      </c>
      <c r="L8" s="27">
        <v>5.4772255750516604E-3</v>
      </c>
      <c r="M8" s="3">
        <v>1</v>
      </c>
      <c r="O8" s="26">
        <v>1</v>
      </c>
      <c r="P8" s="28">
        <f t="shared" si="1"/>
        <v>10</v>
      </c>
      <c r="R8" s="110"/>
      <c r="S8" s="30">
        <v>5</v>
      </c>
      <c r="T8" s="31" t="s">
        <v>81</v>
      </c>
      <c r="U8" s="31" t="s">
        <v>81</v>
      </c>
      <c r="V8" s="31" t="s">
        <v>81</v>
      </c>
      <c r="W8" s="31" t="s">
        <v>81</v>
      </c>
      <c r="X8" s="31" t="s">
        <v>81</v>
      </c>
      <c r="Y8" s="31" t="s">
        <v>81</v>
      </c>
      <c r="Z8" s="31" t="s">
        <v>81</v>
      </c>
      <c r="AB8" s="30">
        <v>5</v>
      </c>
      <c r="AC8" s="31" t="s">
        <v>81</v>
      </c>
      <c r="AD8" s="31" t="s">
        <v>81</v>
      </c>
      <c r="AE8" s="31" t="s">
        <v>81</v>
      </c>
      <c r="AF8" s="31" t="s">
        <v>81</v>
      </c>
      <c r="AG8" s="31" t="s">
        <v>81</v>
      </c>
      <c r="AH8" s="31" t="s">
        <v>81</v>
      </c>
      <c r="AI8" s="31" t="s">
        <v>81</v>
      </c>
    </row>
    <row r="9" spans="1:35" x14ac:dyDescent="0.25">
      <c r="A9" s="3">
        <v>9</v>
      </c>
      <c r="B9" s="4" t="s">
        <v>53</v>
      </c>
      <c r="C9" s="5">
        <v>0.182574185835055</v>
      </c>
      <c r="D9" s="4">
        <v>6</v>
      </c>
      <c r="E9" s="4">
        <v>4</v>
      </c>
      <c r="F9" s="4">
        <v>4</v>
      </c>
      <c r="G9" s="4">
        <v>3</v>
      </c>
      <c r="H9" s="6">
        <v>73796.485914529228</v>
      </c>
      <c r="I9" s="7">
        <f t="shared" si="0"/>
        <v>73796.485914529228</v>
      </c>
      <c r="R9" s="110"/>
      <c r="S9" s="30">
        <v>4</v>
      </c>
      <c r="T9" s="31" t="s">
        <v>81</v>
      </c>
      <c r="U9" s="31" t="s">
        <v>81</v>
      </c>
      <c r="V9" s="31" t="s">
        <v>81</v>
      </c>
      <c r="W9" s="31" t="s">
        <v>81</v>
      </c>
      <c r="X9" s="31" t="s">
        <v>81</v>
      </c>
      <c r="Y9" s="31" t="s">
        <v>81</v>
      </c>
      <c r="Z9" s="31" t="s">
        <v>81</v>
      </c>
      <c r="AB9" s="30">
        <v>4</v>
      </c>
      <c r="AC9" s="31" t="s">
        <v>81</v>
      </c>
      <c r="AD9" s="31" t="s">
        <v>81</v>
      </c>
      <c r="AE9" s="31" t="s">
        <v>81</v>
      </c>
      <c r="AF9" s="31" t="s">
        <v>81</v>
      </c>
      <c r="AG9" s="31" t="s">
        <v>81</v>
      </c>
      <c r="AH9" s="31" t="s">
        <v>81</v>
      </c>
      <c r="AI9" s="31" t="s">
        <v>81</v>
      </c>
    </row>
    <row r="10" spans="1:35" x14ac:dyDescent="0.25">
      <c r="A10" s="3">
        <v>10</v>
      </c>
      <c r="B10" s="4" t="s">
        <v>57</v>
      </c>
      <c r="C10" s="5">
        <v>5.7735026918962602E-2</v>
      </c>
      <c r="D10" s="4">
        <v>5</v>
      </c>
      <c r="E10" s="4">
        <v>5</v>
      </c>
      <c r="F10" s="4">
        <v>5</v>
      </c>
      <c r="G10" s="4">
        <v>4</v>
      </c>
      <c r="H10" s="6">
        <v>4734.2722073549339</v>
      </c>
      <c r="I10" s="7">
        <f t="shared" si="0"/>
        <v>4734.2722073549339</v>
      </c>
      <c r="K10" s="113" t="s">
        <v>42</v>
      </c>
      <c r="L10" s="113"/>
      <c r="R10" s="110"/>
      <c r="S10" s="30">
        <v>3</v>
      </c>
      <c r="T10" s="31" t="s">
        <v>81</v>
      </c>
      <c r="U10" s="31" t="s">
        <v>81</v>
      </c>
      <c r="V10" s="31" t="s">
        <v>81</v>
      </c>
      <c r="W10" s="31" t="s">
        <v>81</v>
      </c>
      <c r="X10" s="31">
        <v>1</v>
      </c>
      <c r="Y10" s="31" t="s">
        <v>81</v>
      </c>
      <c r="Z10" s="31" t="s">
        <v>81</v>
      </c>
      <c r="AB10" s="30">
        <v>3</v>
      </c>
      <c r="AC10" s="31" t="s">
        <v>81</v>
      </c>
      <c r="AD10" s="31" t="s">
        <v>81</v>
      </c>
      <c r="AE10" s="31">
        <v>1</v>
      </c>
      <c r="AF10" s="31" t="s">
        <v>81</v>
      </c>
      <c r="AG10" s="31" t="s">
        <v>81</v>
      </c>
      <c r="AH10" s="31" t="s">
        <v>81</v>
      </c>
      <c r="AI10" s="31" t="s">
        <v>81</v>
      </c>
    </row>
    <row r="11" spans="1:35" x14ac:dyDescent="0.25">
      <c r="A11" s="3">
        <v>11</v>
      </c>
      <c r="B11" s="4" t="s">
        <v>61</v>
      </c>
      <c r="C11" s="5">
        <v>5.7735026918962602E-2</v>
      </c>
      <c r="D11" s="4">
        <v>4</v>
      </c>
      <c r="E11" s="4">
        <v>3</v>
      </c>
      <c r="F11" s="4">
        <v>3</v>
      </c>
      <c r="G11" s="4">
        <v>2</v>
      </c>
      <c r="H11" s="6">
        <v>255.18881898181468</v>
      </c>
      <c r="I11" s="7">
        <f t="shared" si="0"/>
        <v>255.18881898181468</v>
      </c>
      <c r="K11" s="2">
        <v>0.4</v>
      </c>
      <c r="L11" s="1" t="s">
        <v>16</v>
      </c>
      <c r="R11" s="110"/>
      <c r="S11" s="30">
        <v>2</v>
      </c>
      <c r="T11" s="31" t="s">
        <v>81</v>
      </c>
      <c r="U11" s="31" t="s">
        <v>81</v>
      </c>
      <c r="V11" s="31" t="s">
        <v>81</v>
      </c>
      <c r="W11" s="31" t="s">
        <v>81</v>
      </c>
      <c r="X11" s="31" t="s">
        <v>81</v>
      </c>
      <c r="Y11" s="31" t="s">
        <v>81</v>
      </c>
      <c r="Z11" s="31" t="s">
        <v>81</v>
      </c>
      <c r="AB11" s="30">
        <v>2</v>
      </c>
      <c r="AC11" s="31" t="s">
        <v>81</v>
      </c>
      <c r="AD11" s="31" t="s">
        <v>81</v>
      </c>
      <c r="AE11" s="31" t="s">
        <v>81</v>
      </c>
      <c r="AF11" s="31" t="s">
        <v>81</v>
      </c>
      <c r="AG11" s="31" t="s">
        <v>81</v>
      </c>
      <c r="AH11" s="31" t="s">
        <v>81</v>
      </c>
      <c r="AI11" s="31" t="s">
        <v>81</v>
      </c>
    </row>
    <row r="12" spans="1:35" x14ac:dyDescent="0.25">
      <c r="A12" s="3">
        <v>12</v>
      </c>
      <c r="B12" s="4" t="s">
        <v>62</v>
      </c>
      <c r="C12" s="5">
        <v>5.7735026918962602E-2</v>
      </c>
      <c r="D12" s="4">
        <v>6</v>
      </c>
      <c r="E12" s="4">
        <v>1</v>
      </c>
      <c r="F12" s="4">
        <v>2</v>
      </c>
      <c r="G12" s="4">
        <v>3</v>
      </c>
      <c r="H12" s="6">
        <v>23106.827943561053</v>
      </c>
      <c r="I12" s="7">
        <f t="shared" si="0"/>
        <v>23106.827943561053</v>
      </c>
      <c r="K12" s="2">
        <v>0.2</v>
      </c>
      <c r="L12" s="1" t="s">
        <v>17</v>
      </c>
      <c r="R12" s="110"/>
      <c r="S12" s="30">
        <v>1</v>
      </c>
      <c r="T12" s="31" t="s">
        <v>81</v>
      </c>
      <c r="U12" s="31" t="s">
        <v>81</v>
      </c>
      <c r="V12" s="31" t="s">
        <v>81</v>
      </c>
      <c r="W12" s="31" t="s">
        <v>81</v>
      </c>
      <c r="X12" s="31" t="s">
        <v>81</v>
      </c>
      <c r="Y12" s="31" t="s">
        <v>81</v>
      </c>
      <c r="Z12" s="31" t="s">
        <v>81</v>
      </c>
      <c r="AB12" s="30">
        <v>1</v>
      </c>
      <c r="AC12" s="31" t="s">
        <v>81</v>
      </c>
      <c r="AD12" s="31" t="s">
        <v>81</v>
      </c>
      <c r="AE12" s="31" t="s">
        <v>81</v>
      </c>
      <c r="AF12" s="31" t="s">
        <v>81</v>
      </c>
      <c r="AG12" s="31" t="s">
        <v>81</v>
      </c>
      <c r="AH12" s="31" t="s">
        <v>81</v>
      </c>
      <c r="AI12" s="31" t="s">
        <v>81</v>
      </c>
    </row>
    <row r="13" spans="1:35" x14ac:dyDescent="0.25">
      <c r="A13" s="3">
        <v>13</v>
      </c>
      <c r="B13" s="4" t="s">
        <v>44</v>
      </c>
      <c r="C13" s="5">
        <v>5.7735026918962602E-2</v>
      </c>
      <c r="D13" s="4">
        <v>6</v>
      </c>
      <c r="E13" s="4">
        <v>2</v>
      </c>
      <c r="F13" s="4">
        <v>2</v>
      </c>
      <c r="G13" s="4">
        <v>3</v>
      </c>
      <c r="H13" s="6">
        <v>23107.867174045594</v>
      </c>
      <c r="I13" s="7">
        <f t="shared" si="0"/>
        <v>23107.867174045594</v>
      </c>
      <c r="K13" s="2">
        <v>0.2</v>
      </c>
      <c r="L13" s="1" t="s">
        <v>18</v>
      </c>
      <c r="T13" s="32">
        <v>1</v>
      </c>
      <c r="U13" s="32">
        <v>2</v>
      </c>
      <c r="V13" s="32">
        <v>3</v>
      </c>
      <c r="W13" s="32">
        <v>4</v>
      </c>
      <c r="X13" s="32">
        <v>5</v>
      </c>
      <c r="Y13" s="32">
        <v>6</v>
      </c>
      <c r="Z13" s="32">
        <v>7</v>
      </c>
      <c r="AC13" s="32">
        <v>1</v>
      </c>
      <c r="AD13" s="32">
        <v>2</v>
      </c>
      <c r="AE13" s="32">
        <v>3</v>
      </c>
      <c r="AF13" s="32">
        <v>4</v>
      </c>
      <c r="AG13" s="32">
        <v>5</v>
      </c>
      <c r="AH13" s="32">
        <v>6</v>
      </c>
      <c r="AI13" s="32">
        <v>7</v>
      </c>
    </row>
    <row r="14" spans="1:35" x14ac:dyDescent="0.25">
      <c r="A14" s="3">
        <v>14</v>
      </c>
      <c r="B14" s="4" t="s">
        <v>51</v>
      </c>
      <c r="C14" s="5">
        <v>0.182574185835055</v>
      </c>
      <c r="D14" s="4">
        <v>6</v>
      </c>
      <c r="E14" s="4">
        <v>3</v>
      </c>
      <c r="F14" s="4">
        <v>3</v>
      </c>
      <c r="G14" s="4">
        <v>3</v>
      </c>
      <c r="H14" s="6">
        <v>73139.218845523035</v>
      </c>
      <c r="I14" s="7">
        <f t="shared" si="0"/>
        <v>73139.218845523035</v>
      </c>
      <c r="K14" s="2">
        <v>0.2</v>
      </c>
      <c r="L14" s="1" t="s">
        <v>0</v>
      </c>
      <c r="T14" s="111" t="s">
        <v>47</v>
      </c>
      <c r="U14" s="111"/>
      <c r="V14" s="111"/>
      <c r="W14" s="111"/>
      <c r="X14" s="111"/>
      <c r="Y14" s="111"/>
      <c r="Z14" s="111"/>
      <c r="AC14" s="111" t="s">
        <v>47</v>
      </c>
      <c r="AD14" s="111"/>
      <c r="AE14" s="111"/>
      <c r="AF14" s="111"/>
      <c r="AG14" s="111"/>
      <c r="AH14" s="111"/>
      <c r="AI14" s="111"/>
    </row>
    <row r="15" spans="1:35" x14ac:dyDescent="0.25">
      <c r="A15" s="3">
        <v>15</v>
      </c>
      <c r="B15" s="4" t="s">
        <v>52</v>
      </c>
      <c r="C15" s="5">
        <v>0.182574185835055</v>
      </c>
      <c r="D15" s="4">
        <v>4</v>
      </c>
      <c r="E15" s="4">
        <v>4</v>
      </c>
      <c r="F15" s="4">
        <v>5</v>
      </c>
      <c r="G15" s="4">
        <v>4</v>
      </c>
      <c r="H15" s="6">
        <v>5112.077203381541</v>
      </c>
      <c r="I15" s="7">
        <f t="shared" si="0"/>
        <v>5112.077203381541</v>
      </c>
    </row>
    <row r="16" spans="1:35" x14ac:dyDescent="0.25">
      <c r="A16" s="3">
        <v>16</v>
      </c>
      <c r="B16" s="4" t="s">
        <v>54</v>
      </c>
      <c r="C16" s="5">
        <v>1.8257418583505498E-2</v>
      </c>
      <c r="D16" s="4">
        <v>6</v>
      </c>
      <c r="E16" s="4">
        <v>7</v>
      </c>
      <c r="F16" s="4">
        <v>5</v>
      </c>
      <c r="G16" s="4">
        <v>5</v>
      </c>
      <c r="H16" s="6">
        <v>44548.10134375342</v>
      </c>
      <c r="I16" s="7">
        <f t="shared" si="0"/>
        <v>44548.10134375342</v>
      </c>
      <c r="T16" s="112" t="s">
        <v>17</v>
      </c>
      <c r="U16" s="112"/>
      <c r="V16" s="112"/>
      <c r="W16" s="112"/>
      <c r="X16" s="112"/>
      <c r="Y16" s="112"/>
      <c r="Z16" s="112"/>
      <c r="AC16" s="112" t="s">
        <v>50</v>
      </c>
      <c r="AD16" s="112"/>
      <c r="AE16" s="112"/>
      <c r="AF16" s="112"/>
      <c r="AG16" s="112"/>
      <c r="AH16" s="112"/>
      <c r="AI16" s="112"/>
    </row>
    <row r="17" spans="1:35" x14ac:dyDescent="0.25">
      <c r="A17" s="3">
        <v>17</v>
      </c>
      <c r="B17" s="4" t="s">
        <v>55</v>
      </c>
      <c r="C17" s="5">
        <v>1.8257418583505498E-2</v>
      </c>
      <c r="D17" s="4">
        <v>6</v>
      </c>
      <c r="E17" s="4">
        <v>7</v>
      </c>
      <c r="F17" s="4">
        <v>5</v>
      </c>
      <c r="G17" s="4">
        <v>5</v>
      </c>
      <c r="H17" s="6">
        <v>44548.10134375342</v>
      </c>
      <c r="I17" s="7">
        <f t="shared" si="0"/>
        <v>44548.10134375342</v>
      </c>
      <c r="R17" s="110" t="s">
        <v>1</v>
      </c>
      <c r="S17" s="30">
        <v>7</v>
      </c>
      <c r="T17" s="31" t="s">
        <v>81</v>
      </c>
      <c r="U17" s="31" t="s">
        <v>81</v>
      </c>
      <c r="V17" s="31" t="s">
        <v>81</v>
      </c>
      <c r="W17" s="31" t="s">
        <v>81</v>
      </c>
      <c r="X17" s="31" t="s">
        <v>81</v>
      </c>
      <c r="Y17" s="31" t="s">
        <v>81</v>
      </c>
      <c r="Z17" s="31" t="s">
        <v>81</v>
      </c>
      <c r="AB17" s="30">
        <v>7</v>
      </c>
      <c r="AC17" s="31" t="s">
        <v>81</v>
      </c>
      <c r="AD17" s="31" t="s">
        <v>81</v>
      </c>
      <c r="AE17" s="31" t="s">
        <v>81</v>
      </c>
      <c r="AF17" s="31" t="s">
        <v>81</v>
      </c>
      <c r="AG17" s="31" t="s">
        <v>81</v>
      </c>
      <c r="AH17" s="31" t="s">
        <v>81</v>
      </c>
      <c r="AI17" s="31" t="s">
        <v>81</v>
      </c>
    </row>
    <row r="18" spans="1:35" x14ac:dyDescent="0.25">
      <c r="A18" s="3">
        <v>18</v>
      </c>
      <c r="B18" s="4" t="s">
        <v>56</v>
      </c>
      <c r="C18" s="5">
        <v>5.7735026918962602E-2</v>
      </c>
      <c r="D18" s="4">
        <v>5</v>
      </c>
      <c r="E18" s="4">
        <v>3</v>
      </c>
      <c r="F18" s="4">
        <v>3</v>
      </c>
      <c r="G18" s="4">
        <v>3</v>
      </c>
      <c r="H18" s="6">
        <v>2344.0420929098818</v>
      </c>
      <c r="I18" s="7">
        <f t="shared" si="0"/>
        <v>2344.0420929098818</v>
      </c>
      <c r="R18" s="110"/>
      <c r="S18" s="30">
        <v>6</v>
      </c>
      <c r="T18" s="31" t="s">
        <v>81</v>
      </c>
      <c r="U18" s="31" t="s">
        <v>81</v>
      </c>
      <c r="V18" s="31" t="s">
        <v>81</v>
      </c>
      <c r="W18" s="31" t="s">
        <v>81</v>
      </c>
      <c r="X18" s="31" t="s">
        <v>81</v>
      </c>
      <c r="Y18" s="31" t="s">
        <v>81</v>
      </c>
      <c r="Z18" s="31" t="s">
        <v>81</v>
      </c>
      <c r="AB18" s="30">
        <v>6</v>
      </c>
      <c r="AC18" s="31" t="s">
        <v>81</v>
      </c>
      <c r="AD18" s="31" t="s">
        <v>81</v>
      </c>
      <c r="AE18" s="31" t="s">
        <v>81</v>
      </c>
      <c r="AF18" s="31" t="s">
        <v>81</v>
      </c>
      <c r="AG18" s="31" t="s">
        <v>81</v>
      </c>
      <c r="AH18" s="31" t="s">
        <v>81</v>
      </c>
      <c r="AI18" s="31" t="s">
        <v>81</v>
      </c>
    </row>
    <row r="19" spans="1:35" x14ac:dyDescent="0.25">
      <c r="A19" s="3">
        <v>19</v>
      </c>
      <c r="B19" s="4" t="s">
        <v>73</v>
      </c>
      <c r="C19" s="5">
        <v>1.8257418583505498E-2</v>
      </c>
      <c r="D19" s="4">
        <v>6</v>
      </c>
      <c r="E19" s="4">
        <v>4</v>
      </c>
      <c r="F19" s="4">
        <v>3</v>
      </c>
      <c r="G19" s="4">
        <v>4</v>
      </c>
      <c r="H19" s="6">
        <v>7379.6485914529239</v>
      </c>
      <c r="I19" s="7">
        <f t="shared" si="0"/>
        <v>7379.6485914529239</v>
      </c>
      <c r="R19" s="110"/>
      <c r="S19" s="30">
        <v>5</v>
      </c>
      <c r="T19" s="31" t="s">
        <v>81</v>
      </c>
      <c r="U19" s="31" t="s">
        <v>81</v>
      </c>
      <c r="V19" s="31" t="s">
        <v>81</v>
      </c>
      <c r="W19" s="31" t="s">
        <v>81</v>
      </c>
      <c r="X19" s="31" t="s">
        <v>81</v>
      </c>
      <c r="Y19" s="31" t="s">
        <v>81</v>
      </c>
      <c r="Z19" s="31" t="s">
        <v>81</v>
      </c>
      <c r="AB19" s="30">
        <v>5</v>
      </c>
      <c r="AC19" s="31" t="s">
        <v>81</v>
      </c>
      <c r="AD19" s="31" t="s">
        <v>81</v>
      </c>
      <c r="AE19" s="31" t="s">
        <v>81</v>
      </c>
      <c r="AF19" s="31" t="s">
        <v>81</v>
      </c>
      <c r="AG19" s="31" t="s">
        <v>81</v>
      </c>
      <c r="AH19" s="31" t="s">
        <v>81</v>
      </c>
      <c r="AI19" s="31" t="s">
        <v>81</v>
      </c>
    </row>
    <row r="20" spans="1:35" x14ac:dyDescent="0.25">
      <c r="A20" s="3">
        <v>20</v>
      </c>
      <c r="B20" s="4" t="s">
        <v>59</v>
      </c>
      <c r="C20" s="5">
        <v>0.57735026918962595</v>
      </c>
      <c r="D20" s="4">
        <v>7</v>
      </c>
      <c r="E20" s="4">
        <v>6</v>
      </c>
      <c r="F20" s="4">
        <v>5</v>
      </c>
      <c r="G20" s="4">
        <v>6</v>
      </c>
      <c r="H20" s="6">
        <v>2551888.1898181466</v>
      </c>
      <c r="I20" s="7">
        <f t="shared" si="0"/>
        <v>2551888.1898181466</v>
      </c>
      <c r="R20" s="110"/>
      <c r="S20" s="30">
        <v>4</v>
      </c>
      <c r="T20" s="31" t="s">
        <v>81</v>
      </c>
      <c r="U20" s="31" t="s">
        <v>81</v>
      </c>
      <c r="V20" s="31" t="s">
        <v>81</v>
      </c>
      <c r="W20" s="31" t="s">
        <v>81</v>
      </c>
      <c r="X20" s="31" t="s">
        <v>81</v>
      </c>
      <c r="Y20" s="31" t="s">
        <v>81</v>
      </c>
      <c r="Z20" s="31" t="s">
        <v>81</v>
      </c>
      <c r="AB20" s="30">
        <v>4</v>
      </c>
      <c r="AC20" s="31" t="s">
        <v>81</v>
      </c>
      <c r="AD20" s="31" t="s">
        <v>81</v>
      </c>
      <c r="AE20" s="31" t="s">
        <v>81</v>
      </c>
      <c r="AF20" s="31" t="s">
        <v>81</v>
      </c>
      <c r="AG20" s="31" t="s">
        <v>81</v>
      </c>
      <c r="AH20" s="31" t="s">
        <v>81</v>
      </c>
      <c r="AI20" s="31" t="s">
        <v>81</v>
      </c>
    </row>
    <row r="21" spans="1:35" x14ac:dyDescent="0.25">
      <c r="A21" s="3">
        <v>21</v>
      </c>
      <c r="B21" s="4" t="s">
        <v>32</v>
      </c>
      <c r="C21" s="5">
        <v>0.57735026918962595</v>
      </c>
      <c r="D21" s="4">
        <v>6</v>
      </c>
      <c r="E21" s="4">
        <v>4</v>
      </c>
      <c r="F21" s="4">
        <v>3</v>
      </c>
      <c r="G21" s="4">
        <v>4</v>
      </c>
      <c r="H21" s="6">
        <v>233364.97880644683</v>
      </c>
      <c r="I21" s="7">
        <f t="shared" si="0"/>
        <v>233364.97880644683</v>
      </c>
      <c r="R21" s="110"/>
      <c r="S21" s="30">
        <v>3</v>
      </c>
      <c r="T21" s="31" t="s">
        <v>81</v>
      </c>
      <c r="U21" s="31" t="s">
        <v>81</v>
      </c>
      <c r="V21" s="31">
        <v>1</v>
      </c>
      <c r="W21" s="31" t="s">
        <v>81</v>
      </c>
      <c r="X21" s="31" t="s">
        <v>81</v>
      </c>
      <c r="Y21" s="31" t="s">
        <v>81</v>
      </c>
      <c r="Z21" s="31" t="s">
        <v>81</v>
      </c>
      <c r="AB21" s="30">
        <v>3</v>
      </c>
      <c r="AC21" s="31" t="s">
        <v>81</v>
      </c>
      <c r="AD21" s="31" t="s">
        <v>81</v>
      </c>
      <c r="AE21" s="31">
        <v>1</v>
      </c>
      <c r="AF21" s="31" t="s">
        <v>81</v>
      </c>
      <c r="AG21" s="31" t="s">
        <v>81</v>
      </c>
      <c r="AH21" s="31" t="s">
        <v>81</v>
      </c>
      <c r="AI21" s="31" t="s">
        <v>81</v>
      </c>
    </row>
    <row r="22" spans="1:35" x14ac:dyDescent="0.25">
      <c r="A22" s="3">
        <v>22</v>
      </c>
      <c r="B22" s="4" t="s">
        <v>33</v>
      </c>
      <c r="C22" s="5">
        <v>5.7735026918962602E-2</v>
      </c>
      <c r="D22" s="4">
        <v>6</v>
      </c>
      <c r="E22" s="4">
        <v>5</v>
      </c>
      <c r="F22" s="4">
        <v>5</v>
      </c>
      <c r="G22" s="4">
        <v>6</v>
      </c>
      <c r="H22" s="6">
        <v>36950.417228136066</v>
      </c>
      <c r="I22" s="7">
        <f t="shared" si="0"/>
        <v>36950.417228136066</v>
      </c>
      <c r="R22" s="110"/>
      <c r="S22" s="30">
        <v>2</v>
      </c>
      <c r="T22" s="31" t="s">
        <v>81</v>
      </c>
      <c r="U22" s="31" t="s">
        <v>81</v>
      </c>
      <c r="V22" s="31" t="s">
        <v>81</v>
      </c>
      <c r="W22" s="31" t="s">
        <v>81</v>
      </c>
      <c r="X22" s="31" t="s">
        <v>81</v>
      </c>
      <c r="Y22" s="31" t="s">
        <v>81</v>
      </c>
      <c r="Z22" s="31" t="s">
        <v>81</v>
      </c>
      <c r="AB22" s="30">
        <v>2</v>
      </c>
      <c r="AC22" s="31" t="s">
        <v>81</v>
      </c>
      <c r="AD22" s="31" t="s">
        <v>81</v>
      </c>
      <c r="AE22" s="31" t="s">
        <v>81</v>
      </c>
      <c r="AF22" s="31" t="s">
        <v>81</v>
      </c>
      <c r="AG22" s="31" t="s">
        <v>81</v>
      </c>
      <c r="AH22" s="31" t="s">
        <v>81</v>
      </c>
      <c r="AI22" s="31" t="s">
        <v>81</v>
      </c>
    </row>
    <row r="23" spans="1:35" x14ac:dyDescent="0.25">
      <c r="A23" s="3">
        <v>23</v>
      </c>
      <c r="B23" s="4" t="s">
        <v>34</v>
      </c>
      <c r="C23" s="5">
        <v>5.7735026918962602E-2</v>
      </c>
      <c r="D23" s="4">
        <v>5</v>
      </c>
      <c r="E23" s="4">
        <v>3</v>
      </c>
      <c r="F23" s="4">
        <v>3</v>
      </c>
      <c r="G23" s="4">
        <v>3</v>
      </c>
      <c r="H23" s="6">
        <v>2344.0420929098818</v>
      </c>
      <c r="I23" s="7">
        <f t="shared" si="0"/>
        <v>2344.0420929098818</v>
      </c>
      <c r="R23" s="110"/>
      <c r="S23" s="30">
        <v>1</v>
      </c>
      <c r="T23" s="31" t="s">
        <v>81</v>
      </c>
      <c r="U23" s="31" t="s">
        <v>81</v>
      </c>
      <c r="V23" s="31" t="s">
        <v>81</v>
      </c>
      <c r="W23" s="31" t="s">
        <v>81</v>
      </c>
      <c r="X23" s="31" t="s">
        <v>81</v>
      </c>
      <c r="Y23" s="31" t="s">
        <v>81</v>
      </c>
      <c r="Z23" s="31" t="s">
        <v>81</v>
      </c>
      <c r="AB23" s="30">
        <v>1</v>
      </c>
      <c r="AC23" s="31" t="s">
        <v>81</v>
      </c>
      <c r="AD23" s="31" t="s">
        <v>81</v>
      </c>
      <c r="AE23" s="31" t="s">
        <v>81</v>
      </c>
      <c r="AF23" s="31" t="s">
        <v>81</v>
      </c>
      <c r="AG23" s="31" t="s">
        <v>81</v>
      </c>
      <c r="AH23" s="31" t="s">
        <v>81</v>
      </c>
      <c r="AI23" s="31" t="s">
        <v>81</v>
      </c>
    </row>
    <row r="24" spans="1:35" x14ac:dyDescent="0.25">
      <c r="A24" s="3">
        <v>24</v>
      </c>
      <c r="B24" s="4" t="s">
        <v>36</v>
      </c>
      <c r="C24" s="5">
        <v>1.8257418583505498E-2</v>
      </c>
      <c r="D24" s="4">
        <v>5</v>
      </c>
      <c r="E24" s="4">
        <v>5</v>
      </c>
      <c r="F24" s="4">
        <v>5</v>
      </c>
      <c r="G24" s="4">
        <v>5</v>
      </c>
      <c r="H24" s="6">
        <v>1825.74185835055</v>
      </c>
      <c r="I24" s="7">
        <f t="shared" si="0"/>
        <v>1825.74185835055</v>
      </c>
      <c r="T24" s="32">
        <v>1</v>
      </c>
      <c r="U24" s="32">
        <v>2</v>
      </c>
      <c r="V24" s="32">
        <v>3</v>
      </c>
      <c r="W24" s="32">
        <v>4</v>
      </c>
      <c r="X24" s="32">
        <v>5</v>
      </c>
      <c r="Y24" s="32">
        <v>6</v>
      </c>
      <c r="Z24" s="32">
        <v>7</v>
      </c>
      <c r="AC24" s="32">
        <v>1</v>
      </c>
      <c r="AD24" s="32">
        <v>2</v>
      </c>
      <c r="AE24" s="32">
        <v>3</v>
      </c>
      <c r="AF24" s="32">
        <v>4</v>
      </c>
      <c r="AG24" s="32">
        <v>5</v>
      </c>
      <c r="AH24" s="32">
        <v>6</v>
      </c>
      <c r="AI24" s="32">
        <v>7</v>
      </c>
    </row>
    <row r="25" spans="1:35" x14ac:dyDescent="0.25">
      <c r="A25" s="3">
        <v>25</v>
      </c>
      <c r="B25" s="4" t="s">
        <v>39</v>
      </c>
      <c r="C25" s="5">
        <v>5.7735026918962602E-2</v>
      </c>
      <c r="D25" s="4">
        <v>5</v>
      </c>
      <c r="E25" s="4">
        <v>6</v>
      </c>
      <c r="F25" s="4">
        <v>4</v>
      </c>
      <c r="G25" s="4">
        <v>4</v>
      </c>
      <c r="H25" s="6">
        <v>14087.346568226876</v>
      </c>
      <c r="I25" s="7">
        <f t="shared" si="0"/>
        <v>14087.346568226876</v>
      </c>
      <c r="T25" s="111" t="s">
        <v>47</v>
      </c>
      <c r="U25" s="111"/>
      <c r="V25" s="111"/>
      <c r="W25" s="111"/>
      <c r="X25" s="111"/>
      <c r="Y25" s="111"/>
      <c r="Z25" s="111"/>
      <c r="AC25" s="111" t="s">
        <v>47</v>
      </c>
      <c r="AD25" s="111"/>
      <c r="AE25" s="111"/>
      <c r="AF25" s="111"/>
      <c r="AG25" s="111"/>
      <c r="AH25" s="111"/>
      <c r="AI25" s="111"/>
    </row>
    <row r="26" spans="1:35" x14ac:dyDescent="0.25">
      <c r="A26" s="3">
        <v>26</v>
      </c>
      <c r="B26" s="4" t="s">
        <v>45</v>
      </c>
      <c r="C26" s="5">
        <v>0.57735026918962595</v>
      </c>
      <c r="D26" s="4">
        <v>6</v>
      </c>
      <c r="E26" s="4">
        <v>4</v>
      </c>
      <c r="F26" s="4">
        <v>3</v>
      </c>
      <c r="G26" s="4">
        <v>4</v>
      </c>
      <c r="H26" s="6">
        <v>233364.97880644683</v>
      </c>
      <c r="I26" s="7">
        <f t="shared" si="0"/>
        <v>233364.97880644683</v>
      </c>
    </row>
    <row r="27" spans="1:35" ht="18" x14ac:dyDescent="0.25">
      <c r="A27" s="3">
        <v>27</v>
      </c>
      <c r="B27" s="4" t="s">
        <v>46</v>
      </c>
      <c r="C27" s="5">
        <v>1.8257418583505498E-2</v>
      </c>
      <c r="D27" s="4">
        <v>6</v>
      </c>
      <c r="E27" s="4">
        <v>4</v>
      </c>
      <c r="F27" s="4">
        <v>5</v>
      </c>
      <c r="G27" s="4">
        <v>6</v>
      </c>
      <c r="H27" s="6">
        <v>11356.11435894042</v>
      </c>
      <c r="I27" s="7">
        <f t="shared" si="0"/>
        <v>11356.11435894042</v>
      </c>
      <c r="T27" s="9" t="s">
        <v>60</v>
      </c>
    </row>
    <row r="28" spans="1:35" x14ac:dyDescent="0.25">
      <c r="A28" s="3">
        <v>28</v>
      </c>
      <c r="B28" s="4" t="s">
        <v>48</v>
      </c>
      <c r="C28" s="5">
        <v>5.7735026918962602E-2</v>
      </c>
      <c r="D28" s="4">
        <v>5</v>
      </c>
      <c r="E28" s="4">
        <v>3</v>
      </c>
      <c r="F28" s="4">
        <v>3</v>
      </c>
      <c r="G28" s="4">
        <v>3</v>
      </c>
      <c r="H28" s="6">
        <v>2344.04209290988</v>
      </c>
      <c r="I28" s="7">
        <f t="shared" si="0"/>
        <v>2344.0420929098818</v>
      </c>
      <c r="T28" s="112" t="s">
        <v>16</v>
      </c>
      <c r="U28" s="112"/>
      <c r="V28" s="112"/>
      <c r="W28" s="112"/>
      <c r="X28" s="112"/>
      <c r="Y28" s="112"/>
      <c r="Z28" s="112"/>
      <c r="AC28" s="112" t="s">
        <v>18</v>
      </c>
      <c r="AD28" s="112"/>
      <c r="AE28" s="112"/>
      <c r="AF28" s="112"/>
      <c r="AG28" s="112"/>
      <c r="AH28" s="112"/>
      <c r="AI28" s="112"/>
    </row>
    <row r="29" spans="1:35" x14ac:dyDescent="0.25">
      <c r="B29" s="4" t="s">
        <v>58</v>
      </c>
      <c r="C29" s="5">
        <v>5.7735026918962602E-2</v>
      </c>
      <c r="D29" s="4">
        <v>4</v>
      </c>
      <c r="E29" s="4">
        <v>1</v>
      </c>
      <c r="F29" s="4">
        <v>5</v>
      </c>
      <c r="G29" s="4">
        <v>4</v>
      </c>
      <c r="H29" s="6">
        <v>1501.2261699468656</v>
      </c>
      <c r="I29" s="7">
        <f t="shared" si="0"/>
        <v>1501.2261699468656</v>
      </c>
      <c r="R29" s="110" t="s">
        <v>1</v>
      </c>
      <c r="S29" s="30">
        <v>7</v>
      </c>
      <c r="T29" s="31" t="s">
        <v>81</v>
      </c>
      <c r="U29" s="31" t="s">
        <v>81</v>
      </c>
      <c r="V29" s="31" t="s">
        <v>81</v>
      </c>
      <c r="W29" s="31" t="s">
        <v>81</v>
      </c>
      <c r="X29" s="31" t="s">
        <v>81</v>
      </c>
      <c r="Y29" s="31" t="s">
        <v>81</v>
      </c>
      <c r="Z29" s="31" t="s">
        <v>81</v>
      </c>
      <c r="AB29" s="30">
        <v>7</v>
      </c>
      <c r="AC29" s="31" t="s">
        <v>81</v>
      </c>
      <c r="AD29" s="31" t="s">
        <v>81</v>
      </c>
      <c r="AE29" s="31" t="s">
        <v>81</v>
      </c>
      <c r="AF29" s="31" t="s">
        <v>81</v>
      </c>
      <c r="AG29" s="31" t="s">
        <v>81</v>
      </c>
      <c r="AH29" s="31" t="s">
        <v>81</v>
      </c>
      <c r="AI29" s="31" t="s">
        <v>81</v>
      </c>
    </row>
    <row r="30" spans="1:35" x14ac:dyDescent="0.25">
      <c r="R30" s="110"/>
      <c r="S30" s="30">
        <v>6</v>
      </c>
      <c r="T30" s="31" t="s">
        <v>81</v>
      </c>
      <c r="U30" s="31" t="s">
        <v>81</v>
      </c>
      <c r="V30" s="31" t="s">
        <v>81</v>
      </c>
      <c r="W30" s="31" t="s">
        <v>81</v>
      </c>
      <c r="X30" s="31" t="s">
        <v>81</v>
      </c>
      <c r="Y30" s="31" t="s">
        <v>81</v>
      </c>
      <c r="Z30" s="31" t="s">
        <v>81</v>
      </c>
      <c r="AB30" s="30">
        <v>6</v>
      </c>
      <c r="AC30" s="31" t="s">
        <v>81</v>
      </c>
      <c r="AD30" s="31" t="s">
        <v>81</v>
      </c>
      <c r="AE30" s="31" t="s">
        <v>81</v>
      </c>
      <c r="AF30" s="31" t="s">
        <v>81</v>
      </c>
      <c r="AG30" s="31" t="s">
        <v>81</v>
      </c>
      <c r="AH30" s="31" t="s">
        <v>81</v>
      </c>
      <c r="AI30" s="31" t="s">
        <v>81</v>
      </c>
    </row>
    <row r="31" spans="1:35" x14ac:dyDescent="0.25">
      <c r="R31" s="110"/>
      <c r="S31" s="30">
        <v>5</v>
      </c>
      <c r="T31" s="31" t="s">
        <v>81</v>
      </c>
      <c r="U31" s="31" t="s">
        <v>81</v>
      </c>
      <c r="V31" s="31" t="s">
        <v>81</v>
      </c>
      <c r="W31" s="31" t="s">
        <v>81</v>
      </c>
      <c r="X31" s="31" t="s">
        <v>81</v>
      </c>
      <c r="Y31" s="31" t="s">
        <v>81</v>
      </c>
      <c r="Z31" s="31" t="s">
        <v>81</v>
      </c>
      <c r="AB31" s="30">
        <v>5</v>
      </c>
      <c r="AC31" s="31" t="s">
        <v>81</v>
      </c>
      <c r="AD31" s="31" t="s">
        <v>81</v>
      </c>
      <c r="AE31" s="31" t="s">
        <v>81</v>
      </c>
      <c r="AF31" s="31" t="s">
        <v>81</v>
      </c>
      <c r="AG31" s="31" t="s">
        <v>81</v>
      </c>
      <c r="AH31" s="31" t="s">
        <v>81</v>
      </c>
      <c r="AI31" s="31" t="s">
        <v>81</v>
      </c>
    </row>
    <row r="32" spans="1:35" x14ac:dyDescent="0.25">
      <c r="R32" s="110"/>
      <c r="S32" s="30">
        <v>4</v>
      </c>
      <c r="T32" s="31" t="s">
        <v>81</v>
      </c>
      <c r="U32" s="31" t="s">
        <v>81</v>
      </c>
      <c r="V32" s="31" t="s">
        <v>81</v>
      </c>
      <c r="W32" s="31" t="s">
        <v>81</v>
      </c>
      <c r="X32" s="31" t="s">
        <v>81</v>
      </c>
      <c r="Y32" s="31" t="s">
        <v>81</v>
      </c>
      <c r="Z32" s="31" t="s">
        <v>81</v>
      </c>
      <c r="AB32" s="30">
        <v>4</v>
      </c>
      <c r="AC32" s="31" t="s">
        <v>81</v>
      </c>
      <c r="AD32" s="31" t="s">
        <v>81</v>
      </c>
      <c r="AE32" s="31" t="s">
        <v>81</v>
      </c>
      <c r="AF32" s="31" t="s">
        <v>81</v>
      </c>
      <c r="AG32" s="31" t="s">
        <v>81</v>
      </c>
      <c r="AH32" s="31" t="s">
        <v>81</v>
      </c>
      <c r="AI32" s="31" t="s">
        <v>81</v>
      </c>
    </row>
    <row r="33" spans="18:35" x14ac:dyDescent="0.25">
      <c r="R33" s="110"/>
      <c r="S33" s="30">
        <v>3</v>
      </c>
      <c r="T33" s="31" t="s">
        <v>81</v>
      </c>
      <c r="U33" s="31" t="s">
        <v>81</v>
      </c>
      <c r="V33" s="31" t="s">
        <v>81</v>
      </c>
      <c r="W33" s="31" t="s">
        <v>81</v>
      </c>
      <c r="X33" s="31">
        <v>1</v>
      </c>
      <c r="Y33" s="31" t="s">
        <v>81</v>
      </c>
      <c r="Z33" s="31" t="s">
        <v>81</v>
      </c>
      <c r="AB33" s="30">
        <v>3</v>
      </c>
      <c r="AC33" s="31" t="s">
        <v>81</v>
      </c>
      <c r="AD33" s="31" t="s">
        <v>81</v>
      </c>
      <c r="AE33" s="31">
        <v>1</v>
      </c>
      <c r="AF33" s="31" t="s">
        <v>81</v>
      </c>
      <c r="AG33" s="31" t="s">
        <v>81</v>
      </c>
      <c r="AH33" s="31" t="s">
        <v>81</v>
      </c>
      <c r="AI33" s="31" t="s">
        <v>81</v>
      </c>
    </row>
    <row r="34" spans="18:35" x14ac:dyDescent="0.25">
      <c r="R34" s="110"/>
      <c r="S34" s="30">
        <v>2</v>
      </c>
      <c r="T34" s="31" t="s">
        <v>81</v>
      </c>
      <c r="U34" s="31" t="s">
        <v>81</v>
      </c>
      <c r="V34" s="31" t="s">
        <v>81</v>
      </c>
      <c r="W34" s="31" t="s">
        <v>81</v>
      </c>
      <c r="X34" s="31" t="s">
        <v>81</v>
      </c>
      <c r="Y34" s="31" t="s">
        <v>81</v>
      </c>
      <c r="Z34" s="31" t="s">
        <v>81</v>
      </c>
      <c r="AB34" s="30">
        <v>2</v>
      </c>
      <c r="AC34" s="31" t="s">
        <v>81</v>
      </c>
      <c r="AD34" s="31" t="s">
        <v>81</v>
      </c>
      <c r="AE34" s="31" t="s">
        <v>81</v>
      </c>
      <c r="AF34" s="31" t="s">
        <v>81</v>
      </c>
      <c r="AG34" s="31" t="s">
        <v>81</v>
      </c>
      <c r="AH34" s="31" t="s">
        <v>81</v>
      </c>
      <c r="AI34" s="31" t="s">
        <v>81</v>
      </c>
    </row>
    <row r="35" spans="18:35" x14ac:dyDescent="0.25">
      <c r="R35" s="110"/>
      <c r="S35" s="30">
        <v>1</v>
      </c>
      <c r="T35" s="31" t="s">
        <v>81</v>
      </c>
      <c r="U35" s="31" t="s">
        <v>81</v>
      </c>
      <c r="V35" s="31" t="s">
        <v>81</v>
      </c>
      <c r="W35" s="31" t="s">
        <v>81</v>
      </c>
      <c r="X35" s="31" t="s">
        <v>81</v>
      </c>
      <c r="Y35" s="31" t="s">
        <v>81</v>
      </c>
      <c r="Z35" s="31" t="s">
        <v>81</v>
      </c>
      <c r="AB35" s="30">
        <v>1</v>
      </c>
      <c r="AC35" s="31" t="s">
        <v>81</v>
      </c>
      <c r="AD35" s="31" t="s">
        <v>81</v>
      </c>
      <c r="AE35" s="31" t="s">
        <v>81</v>
      </c>
      <c r="AF35" s="31" t="s">
        <v>81</v>
      </c>
      <c r="AG35" s="31" t="s">
        <v>81</v>
      </c>
      <c r="AH35" s="31" t="s">
        <v>81</v>
      </c>
      <c r="AI35" s="31" t="s">
        <v>81</v>
      </c>
    </row>
    <row r="36" spans="18:35" x14ac:dyDescent="0.25">
      <c r="T36" s="32">
        <v>1</v>
      </c>
      <c r="U36" s="32">
        <v>2</v>
      </c>
      <c r="V36" s="32">
        <v>3</v>
      </c>
      <c r="W36" s="32">
        <v>4</v>
      </c>
      <c r="X36" s="32">
        <v>5</v>
      </c>
      <c r="Y36" s="32">
        <v>6</v>
      </c>
      <c r="Z36" s="32">
        <v>7</v>
      </c>
      <c r="AC36" s="32">
        <v>1</v>
      </c>
      <c r="AD36" s="32">
        <v>2</v>
      </c>
      <c r="AE36" s="32">
        <v>3</v>
      </c>
      <c r="AF36" s="32">
        <v>4</v>
      </c>
      <c r="AG36" s="32">
        <v>5</v>
      </c>
      <c r="AH36" s="32">
        <v>6</v>
      </c>
      <c r="AI36" s="32">
        <v>7</v>
      </c>
    </row>
    <row r="37" spans="18:35" x14ac:dyDescent="0.25">
      <c r="T37" s="111" t="s">
        <v>47</v>
      </c>
      <c r="U37" s="111"/>
      <c r="V37" s="111"/>
      <c r="W37" s="111"/>
      <c r="X37" s="111"/>
      <c r="Y37" s="111"/>
      <c r="Z37" s="111"/>
      <c r="AC37" s="111" t="s">
        <v>47</v>
      </c>
      <c r="AD37" s="111"/>
      <c r="AE37" s="111"/>
      <c r="AF37" s="111"/>
      <c r="AG37" s="111"/>
      <c r="AH37" s="111"/>
      <c r="AI37" s="111"/>
    </row>
    <row r="39" spans="18:35" x14ac:dyDescent="0.25">
      <c r="T39" s="112" t="s">
        <v>17</v>
      </c>
      <c r="U39" s="112"/>
      <c r="V39" s="112"/>
      <c r="W39" s="112"/>
      <c r="X39" s="112"/>
      <c r="Y39" s="112"/>
      <c r="Z39" s="112"/>
      <c r="AC39" s="112" t="s">
        <v>50</v>
      </c>
      <c r="AD39" s="112"/>
      <c r="AE39" s="112"/>
      <c r="AF39" s="112"/>
      <c r="AG39" s="112"/>
      <c r="AH39" s="112"/>
      <c r="AI39" s="112"/>
    </row>
    <row r="40" spans="18:35" x14ac:dyDescent="0.25">
      <c r="R40" s="110" t="s">
        <v>1</v>
      </c>
      <c r="S40" s="30">
        <v>7</v>
      </c>
      <c r="T40" s="31" t="s">
        <v>81</v>
      </c>
      <c r="U40" s="31" t="s">
        <v>81</v>
      </c>
      <c r="V40" s="31" t="s">
        <v>81</v>
      </c>
      <c r="W40" s="31" t="s">
        <v>81</v>
      </c>
      <c r="X40" s="31" t="s">
        <v>81</v>
      </c>
      <c r="Y40" s="31" t="s">
        <v>81</v>
      </c>
      <c r="Z40" s="31" t="s">
        <v>81</v>
      </c>
      <c r="AB40" s="30">
        <v>7</v>
      </c>
      <c r="AC40" s="31" t="s">
        <v>81</v>
      </c>
      <c r="AD40" s="31" t="s">
        <v>81</v>
      </c>
      <c r="AE40" s="31" t="s">
        <v>81</v>
      </c>
      <c r="AF40" s="31" t="s">
        <v>81</v>
      </c>
      <c r="AG40" s="31" t="s">
        <v>81</v>
      </c>
      <c r="AH40" s="31" t="s">
        <v>81</v>
      </c>
      <c r="AI40" s="31" t="s">
        <v>81</v>
      </c>
    </row>
    <row r="41" spans="18:35" x14ac:dyDescent="0.25">
      <c r="R41" s="110"/>
      <c r="S41" s="30">
        <v>6</v>
      </c>
      <c r="T41" s="31" t="s">
        <v>81</v>
      </c>
      <c r="U41" s="31" t="s">
        <v>81</v>
      </c>
      <c r="V41" s="31" t="s">
        <v>81</v>
      </c>
      <c r="W41" s="31" t="s">
        <v>81</v>
      </c>
      <c r="X41" s="31" t="s">
        <v>81</v>
      </c>
      <c r="Y41" s="31" t="s">
        <v>81</v>
      </c>
      <c r="Z41" s="31" t="s">
        <v>81</v>
      </c>
      <c r="AB41" s="30">
        <v>6</v>
      </c>
      <c r="AC41" s="31" t="s">
        <v>81</v>
      </c>
      <c r="AD41" s="31" t="s">
        <v>81</v>
      </c>
      <c r="AE41" s="31" t="s">
        <v>81</v>
      </c>
      <c r="AF41" s="31" t="s">
        <v>81</v>
      </c>
      <c r="AG41" s="31" t="s">
        <v>81</v>
      </c>
      <c r="AH41" s="31" t="s">
        <v>81</v>
      </c>
      <c r="AI41" s="31" t="s">
        <v>81</v>
      </c>
    </row>
    <row r="42" spans="18:35" x14ac:dyDescent="0.25">
      <c r="R42" s="110"/>
      <c r="S42" s="30">
        <v>5</v>
      </c>
      <c r="T42" s="31" t="s">
        <v>81</v>
      </c>
      <c r="U42" s="31" t="s">
        <v>81</v>
      </c>
      <c r="V42" s="31" t="s">
        <v>81</v>
      </c>
      <c r="W42" s="31" t="s">
        <v>81</v>
      </c>
      <c r="X42" s="31" t="s">
        <v>81</v>
      </c>
      <c r="Y42" s="31" t="s">
        <v>81</v>
      </c>
      <c r="Z42" s="31" t="s">
        <v>81</v>
      </c>
      <c r="AB42" s="30">
        <v>5</v>
      </c>
      <c r="AC42" s="31" t="s">
        <v>81</v>
      </c>
      <c r="AD42" s="31" t="s">
        <v>81</v>
      </c>
      <c r="AE42" s="31" t="s">
        <v>81</v>
      </c>
      <c r="AF42" s="31" t="s">
        <v>81</v>
      </c>
      <c r="AG42" s="31" t="s">
        <v>81</v>
      </c>
      <c r="AH42" s="31" t="s">
        <v>81</v>
      </c>
      <c r="AI42" s="31" t="s">
        <v>81</v>
      </c>
    </row>
    <row r="43" spans="18:35" x14ac:dyDescent="0.25">
      <c r="R43" s="110"/>
      <c r="S43" s="30">
        <v>4</v>
      </c>
      <c r="T43" s="31" t="s">
        <v>81</v>
      </c>
      <c r="U43" s="31" t="s">
        <v>81</v>
      </c>
      <c r="V43" s="31" t="s">
        <v>81</v>
      </c>
      <c r="W43" s="31" t="s">
        <v>81</v>
      </c>
      <c r="X43" s="31" t="s">
        <v>81</v>
      </c>
      <c r="Y43" s="31" t="s">
        <v>81</v>
      </c>
      <c r="Z43" s="31" t="s">
        <v>81</v>
      </c>
      <c r="AB43" s="30">
        <v>4</v>
      </c>
      <c r="AC43" s="31" t="s">
        <v>81</v>
      </c>
      <c r="AD43" s="31" t="s">
        <v>81</v>
      </c>
      <c r="AE43" s="31" t="s">
        <v>81</v>
      </c>
      <c r="AF43" s="31" t="s">
        <v>81</v>
      </c>
      <c r="AG43" s="31" t="s">
        <v>81</v>
      </c>
      <c r="AH43" s="31" t="s">
        <v>81</v>
      </c>
      <c r="AI43" s="31" t="s">
        <v>81</v>
      </c>
    </row>
    <row r="44" spans="18:35" x14ac:dyDescent="0.25">
      <c r="R44" s="110"/>
      <c r="S44" s="30">
        <v>3</v>
      </c>
      <c r="T44" s="31" t="s">
        <v>81</v>
      </c>
      <c r="U44" s="31" t="s">
        <v>81</v>
      </c>
      <c r="V44" s="31">
        <v>1</v>
      </c>
      <c r="W44" s="31" t="s">
        <v>81</v>
      </c>
      <c r="X44" s="31" t="s">
        <v>81</v>
      </c>
      <c r="Y44" s="31" t="s">
        <v>81</v>
      </c>
      <c r="Z44" s="31" t="s">
        <v>81</v>
      </c>
      <c r="AB44" s="30">
        <v>3</v>
      </c>
      <c r="AC44" s="31" t="s">
        <v>81</v>
      </c>
      <c r="AD44" s="31" t="s">
        <v>81</v>
      </c>
      <c r="AE44" s="31">
        <v>1</v>
      </c>
      <c r="AF44" s="31" t="s">
        <v>81</v>
      </c>
      <c r="AG44" s="31" t="s">
        <v>81</v>
      </c>
      <c r="AH44" s="31" t="s">
        <v>81</v>
      </c>
      <c r="AI44" s="31" t="s">
        <v>81</v>
      </c>
    </row>
    <row r="45" spans="18:35" x14ac:dyDescent="0.25">
      <c r="R45" s="110"/>
      <c r="S45" s="30">
        <v>2</v>
      </c>
      <c r="T45" s="31" t="s">
        <v>81</v>
      </c>
      <c r="U45" s="31" t="s">
        <v>81</v>
      </c>
      <c r="V45" s="31" t="s">
        <v>81</v>
      </c>
      <c r="W45" s="31" t="s">
        <v>81</v>
      </c>
      <c r="X45" s="31" t="s">
        <v>81</v>
      </c>
      <c r="Y45" s="31" t="s">
        <v>81</v>
      </c>
      <c r="Z45" s="31" t="s">
        <v>81</v>
      </c>
      <c r="AB45" s="30">
        <v>2</v>
      </c>
      <c r="AC45" s="31" t="s">
        <v>81</v>
      </c>
      <c r="AD45" s="31" t="s">
        <v>81</v>
      </c>
      <c r="AE45" s="31" t="s">
        <v>81</v>
      </c>
      <c r="AF45" s="31" t="s">
        <v>81</v>
      </c>
      <c r="AG45" s="31" t="s">
        <v>81</v>
      </c>
      <c r="AH45" s="31" t="s">
        <v>81</v>
      </c>
      <c r="AI45" s="31" t="s">
        <v>81</v>
      </c>
    </row>
    <row r="46" spans="18:35" x14ac:dyDescent="0.25">
      <c r="R46" s="110"/>
      <c r="S46" s="30">
        <v>1</v>
      </c>
      <c r="T46" s="31" t="s">
        <v>81</v>
      </c>
      <c r="U46" s="31" t="s">
        <v>81</v>
      </c>
      <c r="V46" s="31" t="s">
        <v>81</v>
      </c>
      <c r="W46" s="31" t="s">
        <v>81</v>
      </c>
      <c r="X46" s="31" t="s">
        <v>81</v>
      </c>
      <c r="Y46" s="31" t="s">
        <v>81</v>
      </c>
      <c r="Z46" s="31" t="s">
        <v>81</v>
      </c>
      <c r="AB46" s="30">
        <v>1</v>
      </c>
      <c r="AC46" s="31" t="s">
        <v>81</v>
      </c>
      <c r="AD46" s="31" t="s">
        <v>81</v>
      </c>
      <c r="AE46" s="31" t="s">
        <v>81</v>
      </c>
      <c r="AF46" s="31" t="s">
        <v>81</v>
      </c>
      <c r="AG46" s="31" t="s">
        <v>81</v>
      </c>
      <c r="AH46" s="31" t="s">
        <v>81</v>
      </c>
      <c r="AI46" s="31" t="s">
        <v>81</v>
      </c>
    </row>
    <row r="47" spans="18:35" x14ac:dyDescent="0.25">
      <c r="T47" s="32">
        <v>1</v>
      </c>
      <c r="U47" s="32">
        <v>2</v>
      </c>
      <c r="V47" s="32">
        <v>3</v>
      </c>
      <c r="W47" s="32">
        <v>4</v>
      </c>
      <c r="X47" s="32">
        <v>5</v>
      </c>
      <c r="Y47" s="32">
        <v>6</v>
      </c>
      <c r="Z47" s="32">
        <v>7</v>
      </c>
      <c r="AC47" s="32">
        <v>1</v>
      </c>
      <c r="AD47" s="32">
        <v>2</v>
      </c>
      <c r="AE47" s="32">
        <v>3</v>
      </c>
      <c r="AF47" s="32">
        <v>4</v>
      </c>
      <c r="AG47" s="32">
        <v>5</v>
      </c>
      <c r="AH47" s="32">
        <v>6</v>
      </c>
      <c r="AI47" s="32">
        <v>7</v>
      </c>
    </row>
    <row r="48" spans="18:35" x14ac:dyDescent="0.25">
      <c r="T48" s="111" t="s">
        <v>47</v>
      </c>
      <c r="U48" s="111"/>
      <c r="V48" s="111"/>
      <c r="W48" s="111"/>
      <c r="X48" s="111"/>
      <c r="Y48" s="111"/>
      <c r="Z48" s="111"/>
      <c r="AC48" s="111" t="s">
        <v>47</v>
      </c>
      <c r="AD48" s="111"/>
      <c r="AE48" s="111"/>
      <c r="AF48" s="111"/>
      <c r="AG48" s="111"/>
      <c r="AH48" s="111"/>
      <c r="AI48" s="111"/>
    </row>
  </sheetData>
  <sheetProtection algorithmName="SHA-512" hashValue="p3pEtNOaX8g2SSWuFc41lNg59bcksVQws9fuglG/y2CjqNAt3xTj0KyIQCsUGw2vCuumXrKYM7PKgDHMKlX+Vw==" saltValue="T68Yy8IGKc4/fR5nps86BQ==" spinCount="100000" sheet="1" objects="1" scenarios="1"/>
  <sortState ref="A2:I28">
    <sortCondition ref="A2"/>
  </sortState>
  <mergeCells count="23">
    <mergeCell ref="T25:Z25"/>
    <mergeCell ref="AC25:AI25"/>
    <mergeCell ref="K1:L1"/>
    <mergeCell ref="O1:P1"/>
    <mergeCell ref="T5:Z5"/>
    <mergeCell ref="AC5:AI5"/>
    <mergeCell ref="R6:R12"/>
    <mergeCell ref="K10:L10"/>
    <mergeCell ref="T14:Z14"/>
    <mergeCell ref="AC14:AI14"/>
    <mergeCell ref="T16:Z16"/>
    <mergeCell ref="AC16:AI16"/>
    <mergeCell ref="R17:R23"/>
    <mergeCell ref="R40:R46"/>
    <mergeCell ref="T48:Z48"/>
    <mergeCell ref="AC48:AI48"/>
    <mergeCell ref="T28:Z28"/>
    <mergeCell ref="AC28:AI28"/>
    <mergeCell ref="R29:R35"/>
    <mergeCell ref="T37:Z37"/>
    <mergeCell ref="AC37:AI37"/>
    <mergeCell ref="T39:Z39"/>
    <mergeCell ref="AC39:AI39"/>
  </mergeCells>
  <conditionalFormatting sqref="T17:Z23">
    <cfRule type="iconSet" priority="7">
      <iconSet iconSet="4TrafficLights">
        <cfvo type="percent" val="0"/>
        <cfvo type="percent" val="25"/>
        <cfvo type="percent" val="50"/>
        <cfvo type="percent" val="75"/>
      </iconSet>
    </cfRule>
  </conditionalFormatting>
  <conditionalFormatting sqref="AC6:AI12">
    <cfRule type="iconSet" priority="8">
      <iconSet iconSet="4TrafficLights">
        <cfvo type="percent" val="0"/>
        <cfvo type="percent" val="25"/>
        <cfvo type="percent" val="50"/>
        <cfvo type="percent" val="75"/>
      </iconSet>
    </cfRule>
  </conditionalFormatting>
  <conditionalFormatting sqref="AC17:AI23">
    <cfRule type="iconSet" priority="6">
      <iconSet iconSet="4TrafficLights">
        <cfvo type="percent" val="0"/>
        <cfvo type="percent" val="25"/>
        <cfvo type="percent" val="50"/>
        <cfvo type="percent" val="75"/>
      </iconSet>
    </cfRule>
  </conditionalFormatting>
  <conditionalFormatting sqref="T29:Z35">
    <cfRule type="iconSet" priority="5">
      <iconSet iconSet="4TrafficLights">
        <cfvo type="percent" val="0"/>
        <cfvo type="percent" val="25"/>
        <cfvo type="percent" val="50"/>
        <cfvo type="percent" val="75"/>
      </iconSet>
    </cfRule>
  </conditionalFormatting>
  <conditionalFormatting sqref="AC29:AI35">
    <cfRule type="iconSet" priority="4">
      <iconSet iconSet="4TrafficLights">
        <cfvo type="percent" val="0"/>
        <cfvo type="percent" val="25"/>
        <cfvo type="percent" val="50"/>
        <cfvo type="percent" val="75"/>
      </iconSet>
    </cfRule>
  </conditionalFormatting>
  <conditionalFormatting sqref="T40:Z46">
    <cfRule type="iconSet" priority="3">
      <iconSet iconSet="4TrafficLights">
        <cfvo type="percent" val="0"/>
        <cfvo type="percent" val="25"/>
        <cfvo type="percent" val="50"/>
        <cfvo type="percent" val="75"/>
      </iconSet>
    </cfRule>
  </conditionalFormatting>
  <conditionalFormatting sqref="AC40:AI46">
    <cfRule type="iconSet" priority="2">
      <iconSet iconSet="4TrafficLights">
        <cfvo type="percent" val="0"/>
        <cfvo type="percent" val="25"/>
        <cfvo type="percent" val="50"/>
        <cfvo type="percent" val="75"/>
      </iconSet>
    </cfRule>
  </conditionalFormatting>
  <conditionalFormatting sqref="T6:Z12">
    <cfRule type="iconSet" priority="1">
      <iconSet iconSet="4TrafficLights">
        <cfvo type="percent" val="0"/>
        <cfvo type="percent" val="25"/>
        <cfvo type="percent" val="50"/>
        <cfvo type="percent" val="75"/>
      </iconSet>
    </cfRule>
  </conditionalFormatting>
  <pageMargins left="0.7" right="0.7" top="0.75" bottom="0.75" header="0.3" footer="0.3"/>
  <pageSetup paperSize="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95F11FE97CC0B4B99B15CE895FECCD9" ma:contentTypeVersion="4" ma:contentTypeDescription="Create a new document." ma:contentTypeScope="" ma:versionID="7eaf3ad2d668de3d38106c004da69f2b">
  <xsd:schema xmlns:xsd="http://www.w3.org/2001/XMLSchema" xmlns:xs="http://www.w3.org/2001/XMLSchema" xmlns:p="http://schemas.microsoft.com/office/2006/metadata/properties" xmlns:ns2="c9707976-b9a4-4d64-b46b-225405a11850" targetNamespace="http://schemas.microsoft.com/office/2006/metadata/properties" ma:root="true" ma:fieldsID="86f2cd098e59bbfb00d67e1ebecfae36" ns2:_="">
    <xsd:import namespace="c9707976-b9a4-4d64-b46b-225405a11850"/>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07976-b9a4-4d64-b46b-225405a1185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2D8393-8F38-4411-A997-466DE81643F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2F971E7-AB33-411D-8788-F9A612BB2A9E}">
  <ds:schemaRefs>
    <ds:schemaRef ds:uri="http://schemas.microsoft.com/sharepoint/v3/contenttype/forms"/>
  </ds:schemaRefs>
</ds:datastoreItem>
</file>

<file path=customXml/itemProps3.xml><?xml version="1.0" encoding="utf-8"?>
<ds:datastoreItem xmlns:ds="http://schemas.openxmlformats.org/officeDocument/2006/customXml" ds:itemID="{9359FBD2-45D7-4F75-A73C-82D57E354C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707976-b9a4-4d64-b46b-225405a118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Cover Page</vt:lpstr>
      <vt:lpstr>Analysis</vt:lpstr>
      <vt:lpstr>Data</vt:lpstr>
      <vt:lpstr>Reference</vt:lpstr>
      <vt:lpstr>'Cover Page'!Print_Area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Almujahed</dc:creator>
  <cp:lastModifiedBy>York, Jamie K</cp:lastModifiedBy>
  <cp:lastPrinted>2015-11-16T23:20:18Z</cp:lastPrinted>
  <dcterms:created xsi:type="dcterms:W3CDTF">2015-11-11T19:37:07Z</dcterms:created>
  <dcterms:modified xsi:type="dcterms:W3CDTF">2017-01-11T21:52:08Z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0x010100995F11FE97CC0B4B99B15CE895FECCD9</vt:lpwstr>
  </property>
</Properties>
</file>